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NGEETHA BACKUP\sangeetha\TDA\FY 2021-22\WEBSITE\FEB 2022\"/>
    </mc:Choice>
  </mc:AlternateContent>
  <xr:revisionPtr revIDLastSave="0" documentId="8_{5CA11442-28E0-43FF-BB16-70F4414C563F}" xr6:coauthVersionLast="47" xr6:coauthVersionMax="47" xr10:uidLastSave="{00000000-0000-0000-0000-000000000000}"/>
  <bookViews>
    <workbookView xWindow="-120" yWindow="-120" windowWidth="24240" windowHeight="13140" xr2:uid="{21E6ED08-1470-4423-85E8-E1038F686D9A}"/>
  </bookViews>
  <sheets>
    <sheet name="FEB 2022 T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xlfn_AGGREGATE">NA()</definedName>
    <definedName name="___xlfn_IFERROR">NA()</definedName>
    <definedName name="__xlfn_AGGREGATE">NA()</definedName>
    <definedName name="__xlfn_IFERROR">NA()</definedName>
    <definedName name="_xlnm._FilterDatabase" localSheetId="0" hidden="1">'FEB 2022 TDA'!$A$4:$AB$83</definedName>
    <definedName name="AAAA">[3]dropdown!$I$2:$I$20</definedName>
    <definedName name="AL">[4]dropdown!$J$2:$J$9</definedName>
    <definedName name="cdc">[5]dropdown!$H$2:$H$124</definedName>
    <definedName name="Circle" localSheetId="0">[6]dropdown!$H$2:$H$124</definedName>
    <definedName name="Circle">[7]dropdown!$H$2:$H$124</definedName>
    <definedName name="circle2">[8]dropdown!$H$2:$H$124</definedName>
    <definedName name="cvd">[9]dropdown!$J$2:$J$9</definedName>
    <definedName name="d" localSheetId="0">[10]dropdown!$I$2:$I$23</definedName>
    <definedName name="d">[11]dropdown!$I$2:$I$23</definedName>
    <definedName name="dafdf">[12]dropdown!$I$2:$I$21</definedName>
    <definedName name="DD">[13]dropdown!$J$2:$J$9</definedName>
    <definedName name="dfd" localSheetId="0">[14]dropdown!$I$2:$I$21</definedName>
    <definedName name="dfd">[15]dropdown!$I$2:$I$21</definedName>
    <definedName name="fadfa">[12]dropdown!$I$2:$I$21</definedName>
    <definedName name="FEB">[16]dropdown!$J$2:$J$9</definedName>
    <definedName name="GST" localSheetId="0">[6]dropdown!$J$2:$J$9</definedName>
    <definedName name="GST">[7]dropdown!$J$2:$J$9</definedName>
    <definedName name="GSTRE">[17]dropdown!$H$2:$H$124</definedName>
    <definedName name="j">[18]dropdown!$J$2:$J$9</definedName>
    <definedName name="KANCHEEPURAM">[19]dropdown!$J$2:$J$9</definedName>
    <definedName name="KANCHI">[19]dropdown!$I$2:$I$21</definedName>
    <definedName name="l" localSheetId="0">[10]dropdown!$I$2:$I$23</definedName>
    <definedName name="l">[20]dropdown!$J$2:$J$9</definedName>
    <definedName name="ld" localSheetId="0">[21]dropdown!$I$2:$I$23</definedName>
    <definedName name="ld">[22]dropdown!$I$2:$I$23</definedName>
    <definedName name="Ldmonthlylist1">[23]Sheet3!$D$20:$D$35</definedName>
    <definedName name="Monthlylist">[23]Sheet3!$C$3:$C$35</definedName>
    <definedName name="nagai">[24]dropdown!$H$2:$H$124</definedName>
    <definedName name="NCTPS">[25]AdarshGSTPosition!$H$2:$H$124</definedName>
    <definedName name="OK">[26]dropdown!$I$2:$I$21</definedName>
    <definedName name="s" localSheetId="0">[27]dropdown!$I$2:$I$23</definedName>
    <definedName name="s">[28]dropdown!$I$2:$I$23</definedName>
    <definedName name="sadfadfadf">[12]dropdown!$I$2:$I$21</definedName>
    <definedName name="SALE">[29]dropdown!$H$2:$H$127</definedName>
    <definedName name="Sales" localSheetId="0">#N/A</definedName>
    <definedName name="sales">[30]dropdown!$I$2:$I$21</definedName>
    <definedName name="Sales_Account" localSheetId="0">[31]dropdown!$I$2:$I$21</definedName>
    <definedName name="Sales_Account">[7]dropdown!$I$2:$I$16</definedName>
    <definedName name="Sales_Account1">[32]dropdown!$I$2:$I$23</definedName>
    <definedName name="scrap">#N/A</definedName>
    <definedName name="SUPPLIER">[33]Inventory!$A$2:$A$36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0" i="1" l="1"/>
  <c r="O90" i="1"/>
  <c r="N90" i="1"/>
  <c r="M90" i="1"/>
  <c r="G85" i="1"/>
  <c r="F85" i="1"/>
  <c r="E85" i="1"/>
  <c r="D85" i="1"/>
  <c r="AC85" i="1" s="1"/>
  <c r="AK83" i="1"/>
  <c r="AK87" i="1" s="1"/>
  <c r="AJ83" i="1"/>
  <c r="AJ87" i="1" s="1"/>
  <c r="AI83" i="1"/>
  <c r="AI87" i="1" s="1"/>
  <c r="AH83" i="1"/>
  <c r="AH87" i="1" s="1"/>
  <c r="L83" i="1"/>
  <c r="L87" i="1" s="1"/>
  <c r="K83" i="1"/>
  <c r="K87" i="1" s="1"/>
  <c r="J83" i="1"/>
  <c r="J87" i="1" s="1"/>
  <c r="I83" i="1"/>
  <c r="I87" i="1" s="1"/>
  <c r="G83" i="1"/>
  <c r="G87" i="1" s="1"/>
  <c r="F83" i="1"/>
  <c r="F87" i="1" s="1"/>
  <c r="E83" i="1"/>
  <c r="E87" i="1" s="1"/>
  <c r="D83" i="1"/>
  <c r="D87" i="1" s="1"/>
  <c r="AF82" i="1"/>
  <c r="AE82" i="1"/>
  <c r="AD82" i="1"/>
  <c r="AC82" i="1"/>
  <c r="AF81" i="1"/>
  <c r="AE81" i="1"/>
  <c r="AD81" i="1"/>
  <c r="AC81" i="1"/>
  <c r="B81" i="1"/>
  <c r="AF80" i="1"/>
  <c r="AE80" i="1"/>
  <c r="AD80" i="1"/>
  <c r="AC80" i="1"/>
  <c r="AF79" i="1"/>
  <c r="AE79" i="1"/>
  <c r="AD79" i="1"/>
  <c r="AC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AF78" i="1" s="1"/>
  <c r="O78" i="1"/>
  <c r="AE78" i="1" s="1"/>
  <c r="N78" i="1"/>
  <c r="AD78" i="1" s="1"/>
  <c r="M78" i="1"/>
  <c r="AC78" i="1" s="1"/>
  <c r="B78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AF77" i="1" s="1"/>
  <c r="O77" i="1"/>
  <c r="AE77" i="1" s="1"/>
  <c r="N77" i="1"/>
  <c r="AD77" i="1" s="1"/>
  <c r="M77" i="1"/>
  <c r="AC77" i="1" s="1"/>
  <c r="B77" i="1"/>
  <c r="AF76" i="1"/>
  <c r="AE76" i="1"/>
  <c r="AD76" i="1"/>
  <c r="AC76" i="1"/>
  <c r="B7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AF75" i="1" s="1"/>
  <c r="O75" i="1"/>
  <c r="AE75" i="1" s="1"/>
  <c r="N75" i="1"/>
  <c r="AD75" i="1" s="1"/>
  <c r="M75" i="1"/>
  <c r="AC75" i="1" s="1"/>
  <c r="B75" i="1"/>
  <c r="AF74" i="1"/>
  <c r="AE74" i="1"/>
  <c r="AD74" i="1"/>
  <c r="AC74" i="1"/>
  <c r="B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AF73" i="1" s="1"/>
  <c r="O73" i="1"/>
  <c r="AE73" i="1" s="1"/>
  <c r="N73" i="1"/>
  <c r="AD73" i="1" s="1"/>
  <c r="M73" i="1"/>
  <c r="AC73" i="1" s="1"/>
  <c r="B73" i="1"/>
  <c r="AF72" i="1"/>
  <c r="AE72" i="1"/>
  <c r="AD72" i="1"/>
  <c r="AC72" i="1"/>
  <c r="B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AF71" i="1" s="1"/>
  <c r="O71" i="1"/>
  <c r="AE71" i="1" s="1"/>
  <c r="N71" i="1"/>
  <c r="AD71" i="1" s="1"/>
  <c r="M71" i="1"/>
  <c r="AC71" i="1" s="1"/>
  <c r="B71" i="1"/>
  <c r="AF70" i="1"/>
  <c r="AE70" i="1"/>
  <c r="AD70" i="1"/>
  <c r="AC70" i="1"/>
  <c r="B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AF69" i="1" s="1"/>
  <c r="O69" i="1"/>
  <c r="AE69" i="1" s="1"/>
  <c r="N69" i="1"/>
  <c r="AD69" i="1" s="1"/>
  <c r="M69" i="1"/>
  <c r="AC69" i="1" s="1"/>
  <c r="B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AF68" i="1" s="1"/>
  <c r="O68" i="1"/>
  <c r="AE68" i="1" s="1"/>
  <c r="N68" i="1"/>
  <c r="AD68" i="1" s="1"/>
  <c r="M68" i="1"/>
  <c r="AC68" i="1" s="1"/>
  <c r="B68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AF67" i="1" s="1"/>
  <c r="O67" i="1"/>
  <c r="AE67" i="1" s="1"/>
  <c r="N67" i="1"/>
  <c r="AD67" i="1" s="1"/>
  <c r="M67" i="1"/>
  <c r="AC67" i="1" s="1"/>
  <c r="B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AF66" i="1" s="1"/>
  <c r="O66" i="1"/>
  <c r="AE66" i="1" s="1"/>
  <c r="N66" i="1"/>
  <c r="AD66" i="1" s="1"/>
  <c r="M66" i="1"/>
  <c r="AC66" i="1" s="1"/>
  <c r="B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AF65" i="1" s="1"/>
  <c r="O65" i="1"/>
  <c r="AE65" i="1" s="1"/>
  <c r="N65" i="1"/>
  <c r="AD65" i="1" s="1"/>
  <c r="M65" i="1"/>
  <c r="AC65" i="1" s="1"/>
  <c r="B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AF64" i="1" s="1"/>
  <c r="O64" i="1"/>
  <c r="AE64" i="1" s="1"/>
  <c r="N64" i="1"/>
  <c r="AD64" i="1" s="1"/>
  <c r="M64" i="1"/>
  <c r="AC64" i="1" s="1"/>
  <c r="B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AF63" i="1" s="1"/>
  <c r="O63" i="1"/>
  <c r="AE63" i="1" s="1"/>
  <c r="N63" i="1"/>
  <c r="AD63" i="1" s="1"/>
  <c r="M63" i="1"/>
  <c r="AC63" i="1" s="1"/>
  <c r="B63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AF62" i="1" s="1"/>
  <c r="O62" i="1"/>
  <c r="AE62" i="1" s="1"/>
  <c r="N62" i="1"/>
  <c r="AD62" i="1" s="1"/>
  <c r="M62" i="1"/>
  <c r="AC62" i="1" s="1"/>
  <c r="B62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AF61" i="1" s="1"/>
  <c r="O61" i="1"/>
  <c r="AE61" i="1" s="1"/>
  <c r="N61" i="1"/>
  <c r="AD61" i="1" s="1"/>
  <c r="M61" i="1"/>
  <c r="AC61" i="1" s="1"/>
  <c r="B61" i="1"/>
  <c r="AF60" i="1"/>
  <c r="AE60" i="1"/>
  <c r="AD60" i="1"/>
  <c r="AC60" i="1"/>
  <c r="B60" i="1"/>
  <c r="AF59" i="1"/>
  <c r="AE59" i="1"/>
  <c r="AD59" i="1"/>
  <c r="AC59" i="1"/>
  <c r="B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AF58" i="1" s="1"/>
  <c r="O58" i="1"/>
  <c r="AE58" i="1" s="1"/>
  <c r="N58" i="1"/>
  <c r="AD58" i="1" s="1"/>
  <c r="M58" i="1"/>
  <c r="AC58" i="1" s="1"/>
  <c r="B58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AF57" i="1" s="1"/>
  <c r="O57" i="1"/>
  <c r="AE57" i="1" s="1"/>
  <c r="N57" i="1"/>
  <c r="AD57" i="1" s="1"/>
  <c r="M57" i="1"/>
  <c r="AC57" i="1" s="1"/>
  <c r="B57" i="1"/>
  <c r="AF56" i="1"/>
  <c r="AE56" i="1"/>
  <c r="AD56" i="1"/>
  <c r="AC56" i="1"/>
  <c r="B56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AF55" i="1" s="1"/>
  <c r="O55" i="1"/>
  <c r="AE55" i="1" s="1"/>
  <c r="N55" i="1"/>
  <c r="AD55" i="1" s="1"/>
  <c r="M55" i="1"/>
  <c r="AC55" i="1" s="1"/>
  <c r="B55" i="1"/>
  <c r="AF54" i="1"/>
  <c r="AE54" i="1"/>
  <c r="AD54" i="1"/>
  <c r="AC54" i="1"/>
  <c r="B54" i="1"/>
  <c r="AF53" i="1"/>
  <c r="AE53" i="1"/>
  <c r="AD53" i="1"/>
  <c r="AC53" i="1"/>
  <c r="B53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AF52" i="1" s="1"/>
  <c r="O52" i="1"/>
  <c r="AE52" i="1" s="1"/>
  <c r="N52" i="1"/>
  <c r="AD52" i="1" s="1"/>
  <c r="M52" i="1"/>
  <c r="AC52" i="1" s="1"/>
  <c r="B52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AF51" i="1" s="1"/>
  <c r="O51" i="1"/>
  <c r="AE51" i="1" s="1"/>
  <c r="N51" i="1"/>
  <c r="AD51" i="1" s="1"/>
  <c r="M51" i="1"/>
  <c r="AC51" i="1" s="1"/>
  <c r="B51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AF50" i="1" s="1"/>
  <c r="O50" i="1"/>
  <c r="AE50" i="1" s="1"/>
  <c r="N50" i="1"/>
  <c r="AD50" i="1" s="1"/>
  <c r="M50" i="1"/>
  <c r="AC50" i="1" s="1"/>
  <c r="B50" i="1"/>
  <c r="AF49" i="1"/>
  <c r="AE49" i="1"/>
  <c r="AD49" i="1"/>
  <c r="AC49" i="1"/>
  <c r="B49" i="1"/>
  <c r="AF48" i="1"/>
  <c r="AE48" i="1"/>
  <c r="AD48" i="1"/>
  <c r="AC48" i="1"/>
  <c r="B48" i="1"/>
  <c r="AF47" i="1"/>
  <c r="AE47" i="1"/>
  <c r="AD47" i="1"/>
  <c r="AC47" i="1"/>
  <c r="B47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AF46" i="1" s="1"/>
  <c r="O46" i="1"/>
  <c r="AE46" i="1" s="1"/>
  <c r="N46" i="1"/>
  <c r="AD46" i="1" s="1"/>
  <c r="M46" i="1"/>
  <c r="AC46" i="1" s="1"/>
  <c r="B46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AF45" i="1" s="1"/>
  <c r="O45" i="1"/>
  <c r="AE45" i="1" s="1"/>
  <c r="N45" i="1"/>
  <c r="AD45" i="1" s="1"/>
  <c r="M45" i="1"/>
  <c r="AC45" i="1" s="1"/>
  <c r="B45" i="1"/>
  <c r="AF44" i="1"/>
  <c r="AE44" i="1"/>
  <c r="AD44" i="1"/>
  <c r="AC44" i="1"/>
  <c r="B44" i="1"/>
  <c r="AF43" i="1"/>
  <c r="AE43" i="1"/>
  <c r="AD43" i="1"/>
  <c r="AC43" i="1"/>
  <c r="B43" i="1"/>
  <c r="AF42" i="1"/>
  <c r="AE42" i="1"/>
  <c r="AD42" i="1"/>
  <c r="AC42" i="1"/>
  <c r="B42" i="1"/>
  <c r="AF41" i="1"/>
  <c r="AE41" i="1"/>
  <c r="AD41" i="1"/>
  <c r="AC41" i="1"/>
  <c r="B41" i="1"/>
  <c r="AF40" i="1"/>
  <c r="AE40" i="1"/>
  <c r="AD40" i="1"/>
  <c r="AC40" i="1"/>
  <c r="B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AF39" i="1" s="1"/>
  <c r="O39" i="1"/>
  <c r="AE39" i="1" s="1"/>
  <c r="N39" i="1"/>
  <c r="AD39" i="1" s="1"/>
  <c r="M39" i="1"/>
  <c r="AC39" i="1" s="1"/>
  <c r="B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AF38" i="1" s="1"/>
  <c r="O38" i="1"/>
  <c r="AE38" i="1" s="1"/>
  <c r="N38" i="1"/>
  <c r="AD38" i="1" s="1"/>
  <c r="M38" i="1"/>
  <c r="AC38" i="1" s="1"/>
  <c r="B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AF37" i="1" s="1"/>
  <c r="O37" i="1"/>
  <c r="AE37" i="1" s="1"/>
  <c r="N37" i="1"/>
  <c r="AD37" i="1" s="1"/>
  <c r="M37" i="1"/>
  <c r="AC37" i="1" s="1"/>
  <c r="B37" i="1"/>
  <c r="AF36" i="1"/>
  <c r="AE36" i="1"/>
  <c r="AD36" i="1"/>
  <c r="AC36" i="1"/>
  <c r="B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AF35" i="1" s="1"/>
  <c r="O35" i="1"/>
  <c r="AE35" i="1" s="1"/>
  <c r="N35" i="1"/>
  <c r="AD35" i="1" s="1"/>
  <c r="M35" i="1"/>
  <c r="AC35" i="1" s="1"/>
  <c r="B35" i="1"/>
  <c r="AF34" i="1"/>
  <c r="AE34" i="1"/>
  <c r="AD34" i="1"/>
  <c r="AC34" i="1"/>
  <c r="B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AF33" i="1" s="1"/>
  <c r="O33" i="1"/>
  <c r="AE33" i="1" s="1"/>
  <c r="N33" i="1"/>
  <c r="AD33" i="1" s="1"/>
  <c r="M33" i="1"/>
  <c r="AC33" i="1" s="1"/>
  <c r="B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AF32" i="1" s="1"/>
  <c r="O32" i="1"/>
  <c r="AE32" i="1" s="1"/>
  <c r="N32" i="1"/>
  <c r="AD32" i="1" s="1"/>
  <c r="M32" i="1"/>
  <c r="AC32" i="1" s="1"/>
  <c r="B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AF31" i="1" s="1"/>
  <c r="O31" i="1"/>
  <c r="AE31" i="1" s="1"/>
  <c r="N31" i="1"/>
  <c r="AD31" i="1" s="1"/>
  <c r="M31" i="1"/>
  <c r="AC31" i="1" s="1"/>
  <c r="B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AF30" i="1" s="1"/>
  <c r="O30" i="1"/>
  <c r="AE30" i="1" s="1"/>
  <c r="N30" i="1"/>
  <c r="AD30" i="1" s="1"/>
  <c r="M30" i="1"/>
  <c r="AC30" i="1" s="1"/>
  <c r="B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AF29" i="1" s="1"/>
  <c r="O29" i="1"/>
  <c r="AE29" i="1" s="1"/>
  <c r="N29" i="1"/>
  <c r="AD29" i="1" s="1"/>
  <c r="M29" i="1"/>
  <c r="AC29" i="1" s="1"/>
  <c r="B29" i="1"/>
  <c r="AF28" i="1"/>
  <c r="AE28" i="1"/>
  <c r="AD28" i="1"/>
  <c r="AC28" i="1"/>
  <c r="B28" i="1"/>
  <c r="AF27" i="1"/>
  <c r="AE27" i="1"/>
  <c r="AD27" i="1"/>
  <c r="AC27" i="1"/>
  <c r="B27" i="1"/>
  <c r="AF26" i="1"/>
  <c r="AE26" i="1"/>
  <c r="AD26" i="1"/>
  <c r="AC26" i="1"/>
  <c r="B26" i="1"/>
  <c r="AF25" i="1"/>
  <c r="AE25" i="1"/>
  <c r="AD25" i="1"/>
  <c r="AC25" i="1"/>
  <c r="B25" i="1"/>
  <c r="AF24" i="1"/>
  <c r="AE24" i="1"/>
  <c r="AD24" i="1"/>
  <c r="AC24" i="1"/>
  <c r="B24" i="1"/>
  <c r="AF23" i="1"/>
  <c r="AE23" i="1"/>
  <c r="AD23" i="1"/>
  <c r="AC23" i="1"/>
  <c r="B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AF22" i="1" s="1"/>
  <c r="O22" i="1"/>
  <c r="AE22" i="1" s="1"/>
  <c r="N22" i="1"/>
  <c r="AD22" i="1" s="1"/>
  <c r="M22" i="1"/>
  <c r="AC22" i="1" s="1"/>
  <c r="B22" i="1"/>
  <c r="AF21" i="1"/>
  <c r="AE21" i="1"/>
  <c r="AD21" i="1"/>
  <c r="AC21" i="1"/>
  <c r="B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AF20" i="1" s="1"/>
  <c r="O20" i="1"/>
  <c r="AE20" i="1" s="1"/>
  <c r="N20" i="1"/>
  <c r="AD20" i="1" s="1"/>
  <c r="M20" i="1"/>
  <c r="AC20" i="1" s="1"/>
  <c r="B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AF19" i="1" s="1"/>
  <c r="O19" i="1"/>
  <c r="AE19" i="1" s="1"/>
  <c r="N19" i="1"/>
  <c r="AD19" i="1" s="1"/>
  <c r="M19" i="1"/>
  <c r="AC19" i="1" s="1"/>
  <c r="B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AF18" i="1" s="1"/>
  <c r="O18" i="1"/>
  <c r="AE18" i="1" s="1"/>
  <c r="N18" i="1"/>
  <c r="AD18" i="1" s="1"/>
  <c r="M18" i="1"/>
  <c r="AC18" i="1" s="1"/>
  <c r="B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AF17" i="1" s="1"/>
  <c r="O17" i="1"/>
  <c r="AE17" i="1" s="1"/>
  <c r="N17" i="1"/>
  <c r="AD17" i="1" s="1"/>
  <c r="M17" i="1"/>
  <c r="AC17" i="1" s="1"/>
  <c r="B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AF16" i="1" s="1"/>
  <c r="O16" i="1"/>
  <c r="AE16" i="1" s="1"/>
  <c r="N16" i="1"/>
  <c r="AD16" i="1" s="1"/>
  <c r="M16" i="1"/>
  <c r="AC16" i="1" s="1"/>
  <c r="B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AF15" i="1" s="1"/>
  <c r="O15" i="1"/>
  <c r="AE15" i="1" s="1"/>
  <c r="N15" i="1"/>
  <c r="AD15" i="1" s="1"/>
  <c r="M15" i="1"/>
  <c r="AC15" i="1" s="1"/>
  <c r="B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AF14" i="1" s="1"/>
  <c r="O14" i="1"/>
  <c r="AE14" i="1" s="1"/>
  <c r="N14" i="1"/>
  <c r="AD14" i="1" s="1"/>
  <c r="M14" i="1"/>
  <c r="AC14" i="1" s="1"/>
  <c r="B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AF13" i="1" s="1"/>
  <c r="O13" i="1"/>
  <c r="AE13" i="1" s="1"/>
  <c r="N13" i="1"/>
  <c r="AD13" i="1" s="1"/>
  <c r="M13" i="1"/>
  <c r="AC13" i="1" s="1"/>
  <c r="B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AF12" i="1" s="1"/>
  <c r="O12" i="1"/>
  <c r="AE12" i="1" s="1"/>
  <c r="N12" i="1"/>
  <c r="AD12" i="1" s="1"/>
  <c r="M12" i="1"/>
  <c r="AC12" i="1" s="1"/>
  <c r="B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AF11" i="1" s="1"/>
  <c r="O11" i="1"/>
  <c r="AE11" i="1" s="1"/>
  <c r="N11" i="1"/>
  <c r="AD11" i="1" s="1"/>
  <c r="M11" i="1"/>
  <c r="AC11" i="1" s="1"/>
  <c r="B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AF10" i="1" s="1"/>
  <c r="O10" i="1"/>
  <c r="AE10" i="1" s="1"/>
  <c r="N10" i="1"/>
  <c r="AD10" i="1" s="1"/>
  <c r="M10" i="1"/>
  <c r="AC10" i="1" s="1"/>
  <c r="B10" i="1"/>
  <c r="AB9" i="1"/>
  <c r="AB83" i="1" s="1"/>
  <c r="AB87" i="1" s="1"/>
  <c r="AA9" i="1"/>
  <c r="AA83" i="1" s="1"/>
  <c r="AA87" i="1" s="1"/>
  <c r="Z9" i="1"/>
  <c r="Z83" i="1" s="1"/>
  <c r="Z87" i="1" s="1"/>
  <c r="Y9" i="1"/>
  <c r="Y83" i="1" s="1"/>
  <c r="Y87" i="1" s="1"/>
  <c r="X9" i="1"/>
  <c r="X83" i="1" s="1"/>
  <c r="X87" i="1" s="1"/>
  <c r="W9" i="1"/>
  <c r="W83" i="1" s="1"/>
  <c r="W87" i="1" s="1"/>
  <c r="V9" i="1"/>
  <c r="V83" i="1" s="1"/>
  <c r="V87" i="1" s="1"/>
  <c r="U9" i="1"/>
  <c r="U83" i="1" s="1"/>
  <c r="U87" i="1" s="1"/>
  <c r="T9" i="1"/>
  <c r="T83" i="1" s="1"/>
  <c r="T87" i="1" s="1"/>
  <c r="S9" i="1"/>
  <c r="S83" i="1" s="1"/>
  <c r="S87" i="1" s="1"/>
  <c r="R9" i="1"/>
  <c r="R83" i="1" s="1"/>
  <c r="R87" i="1" s="1"/>
  <c r="Q9" i="1"/>
  <c r="Q83" i="1" s="1"/>
  <c r="Q87" i="1" s="1"/>
  <c r="P9" i="1"/>
  <c r="P83" i="1" s="1"/>
  <c r="P87" i="1" s="1"/>
  <c r="O9" i="1"/>
  <c r="O83" i="1" s="1"/>
  <c r="O87" i="1" s="1"/>
  <c r="N9" i="1"/>
  <c r="AD9" i="1" s="1"/>
  <c r="M9" i="1"/>
  <c r="M83" i="1" s="1"/>
  <c r="M87" i="1" s="1"/>
  <c r="B9" i="1"/>
  <c r="AF8" i="1"/>
  <c r="AE8" i="1"/>
  <c r="AD8" i="1"/>
  <c r="AC8" i="1"/>
  <c r="B8" i="1"/>
  <c r="AF7" i="1"/>
  <c r="AE7" i="1"/>
  <c r="AD7" i="1"/>
  <c r="AC7" i="1"/>
  <c r="B7" i="1"/>
  <c r="AF6" i="1"/>
  <c r="AE6" i="1"/>
  <c r="AD6" i="1"/>
  <c r="AC6" i="1"/>
  <c r="B6" i="1"/>
  <c r="AF5" i="1"/>
  <c r="AE5" i="1"/>
  <c r="AD5" i="1"/>
  <c r="AD83" i="1" s="1"/>
  <c r="AD87" i="1" s="1"/>
  <c r="AC5" i="1"/>
  <c r="B5" i="1"/>
  <c r="AF9" i="1" l="1"/>
  <c r="AF83" i="1" s="1"/>
  <c r="AF87" i="1" s="1"/>
  <c r="N83" i="1"/>
  <c r="N87" i="1" s="1"/>
  <c r="AE9" i="1"/>
  <c r="AE83" i="1" s="1"/>
  <c r="AE87" i="1" s="1"/>
  <c r="AC9" i="1"/>
  <c r="AC83" i="1" s="1"/>
  <c r="AC87" i="1" s="1"/>
</calcChain>
</file>

<file path=xl/sharedStrings.xml><?xml version="1.0" encoding="utf-8"?>
<sst xmlns="http://schemas.openxmlformats.org/spreadsheetml/2006/main" count="142" uniqueCount="108">
  <si>
    <t>TDA FOR THE MONTH OF FEB 2022</t>
  </si>
  <si>
    <t>ACCOUNT CODE</t>
  </si>
  <si>
    <t>ANNEXURE A (OUTWARD SUPPLY) (OTHER THAN HT,LT AND RECON)</t>
  </si>
  <si>
    <t>RECONCILIATION EFFECT OF SEPTEMBER 2021 (OTHER THAN HT &amp; LT)</t>
  </si>
  <si>
    <t>HT</t>
  </si>
  <si>
    <t xml:space="preserve">LT </t>
  </si>
  <si>
    <t>(1)RECON EFFECT OF SEPTEMBER 2021 HT &amp; (2)TAX MISMISMATCH ENTRIES HT</t>
  </si>
  <si>
    <t>LT RECON EFFECT OF SEPT 2021</t>
  </si>
  <si>
    <t>GRAND TOTAL</t>
  </si>
  <si>
    <t>RCM</t>
  </si>
  <si>
    <t>CIRCLE NAME</t>
  </si>
  <si>
    <t>Profit Centre Code</t>
  </si>
  <si>
    <t>CIRCLE CODE</t>
  </si>
  <si>
    <t>Sum of TAXABLE VALUE</t>
  </si>
  <si>
    <t>Sum of IGST</t>
  </si>
  <si>
    <t xml:space="preserve">Sum of SGST </t>
  </si>
  <si>
    <t>Sum of CGST</t>
  </si>
  <si>
    <t>Description</t>
  </si>
  <si>
    <t>BBGTPS</t>
  </si>
  <si>
    <t>CDC</t>
  </si>
  <si>
    <t>SE/CDC/SCHEMES</t>
  </si>
  <si>
    <t>CE/NCES</t>
  </si>
  <si>
    <t>SHORT PAID IN 3B</t>
  </si>
  <si>
    <t xml:space="preserve">CHENGLEPAT </t>
  </si>
  <si>
    <t>CHENNAI/CENTRAL</t>
  </si>
  <si>
    <t xml:space="preserve">CHENNAI/NORTH </t>
  </si>
  <si>
    <t>CHENNAI/SOUTH-1</t>
  </si>
  <si>
    <t>CHENNAI/SOUTH-II</t>
  </si>
  <si>
    <t>WRONGLY PAID CGST &amp; SGST INSTEAD OF IGST</t>
  </si>
  <si>
    <t>CHENNAI/WEST</t>
  </si>
  <si>
    <t>COIMBATORE/METRO</t>
  </si>
  <si>
    <t>COIMBATORE/NORTH</t>
  </si>
  <si>
    <t>COIMBATORE/SOUTH</t>
  </si>
  <si>
    <t>CUDDALORE</t>
  </si>
  <si>
    <t>DHARMAPURI</t>
  </si>
  <si>
    <t xml:space="preserve">DINDIGUL </t>
  </si>
  <si>
    <t>ENNORE SEZ</t>
  </si>
  <si>
    <t>ERODE</t>
  </si>
  <si>
    <t>ESTABLISHMENT</t>
  </si>
  <si>
    <t>FC COAL</t>
  </si>
  <si>
    <t xml:space="preserve">GEN/KADAMPARAI </t>
  </si>
  <si>
    <t>GEN KADAMPARAI INCORRECTLY ADDED (CRN RAISED) FOR JUNE 2020(SEPT 2021)</t>
  </si>
  <si>
    <t xml:space="preserve">GEN/ERODE </t>
  </si>
  <si>
    <t>GEN/KUNDAH</t>
  </si>
  <si>
    <t>SHORT PAID IN 3B FOR CURRENT SEPT 2021 &amp; GEN/KUNDAH MISSED TO INCLUDE (TDA CONFIRMATION) FOR SEPT 2020 ENTRY WORKING NOTE 4</t>
  </si>
  <si>
    <t xml:space="preserve">GEN/TIRUNELVELI </t>
  </si>
  <si>
    <t>GOBI</t>
  </si>
  <si>
    <t>KALLAKURICHI</t>
  </si>
  <si>
    <t>KANCHEEPURAM</t>
  </si>
  <si>
    <t>KANYAKUMARI</t>
  </si>
  <si>
    <t>KARUR</t>
  </si>
  <si>
    <t>KOVILKALAPPAL GTPS (Thirumakkottai)</t>
  </si>
  <si>
    <t xml:space="preserve">KRISHNAGIRI </t>
  </si>
  <si>
    <t>KUNDAH PUMPED STORAGE</t>
  </si>
  <si>
    <t>MADURAI</t>
  </si>
  <si>
    <t xml:space="preserve">MADURAI/METRO </t>
  </si>
  <si>
    <t>METTUR</t>
  </si>
  <si>
    <t>Mettur Workshop</t>
  </si>
  <si>
    <t>MM1</t>
  </si>
  <si>
    <t>MM2</t>
  </si>
  <si>
    <t>MTPS I</t>
  </si>
  <si>
    <t>MTPS II</t>
  </si>
  <si>
    <t>NAGAI</t>
  </si>
  <si>
    <t>NAMAKKAL</t>
  </si>
  <si>
    <t>NCTPS I</t>
  </si>
  <si>
    <t>POST MASTER SHORT PAID</t>
  </si>
  <si>
    <t>NCTPS II</t>
  </si>
  <si>
    <t xml:space="preserve">NCTPS III </t>
  </si>
  <si>
    <t>NILGIRIS</t>
  </si>
  <si>
    <t>PALLADAM</t>
  </si>
  <si>
    <t xml:space="preserve">PERAMBALUR </t>
  </si>
  <si>
    <t>PO/U-II/COMMERCIAL</t>
  </si>
  <si>
    <t>PO/U-II/NCES</t>
  </si>
  <si>
    <t>PUDUKOTTAI</t>
  </si>
  <si>
    <t>SHORT PAID IN 3B  for sept 2021 &amp; TDA CONFIRMATION FOR MISSED OUT ENTRY (WORKING NOTE 2)</t>
  </si>
  <si>
    <t>R&amp;D</t>
  </si>
  <si>
    <t>RAMNAD</t>
  </si>
  <si>
    <t>SALEM</t>
  </si>
  <si>
    <t>SECRETARIAT IN PIVOT</t>
  </si>
  <si>
    <t>SECRETARIAT</t>
  </si>
  <si>
    <t>SIVAGANGA</t>
  </si>
  <si>
    <t>THANJAVUR</t>
  </si>
  <si>
    <t xml:space="preserve">THENI </t>
  </si>
  <si>
    <t>THIRUPATHUR</t>
  </si>
  <si>
    <t>THIRUVANNAMALAI</t>
  </si>
  <si>
    <t>THIRUVARUR</t>
  </si>
  <si>
    <t>TDA AMENDMENT FOR WRONGLY FILED AS CGST &amp; SGST INSTEAD OF IGST FOR NOV 2020 ENTRY &amp; TDA MISSED TO INCLUDE CONFIRMATION FOR OCT 2020 ENTRIES WORKING NOTE 3</t>
  </si>
  <si>
    <t>TIRUNELVELI</t>
  </si>
  <si>
    <t>TIRUPPUR</t>
  </si>
  <si>
    <t>TRICHY/METRO</t>
  </si>
  <si>
    <t>EXCESS PAID IN 3B OF SEPT MONTH &amp; SGL TDA  MISSED OUT ENTRY WORKING NOTES 1</t>
  </si>
  <si>
    <t>TTPS</t>
  </si>
  <si>
    <t>TUTICORIN</t>
  </si>
  <si>
    <t>UDANGUDI PROJECTS</t>
  </si>
  <si>
    <t>UDANGUDI MISSED TO INCLUDE (TDA CONFIRMATION) NOT PAID IN 3B</t>
  </si>
  <si>
    <t>UDUMALPET</t>
  </si>
  <si>
    <t xml:space="preserve">UPPUR TPP RAMNAD </t>
  </si>
  <si>
    <t xml:space="preserve">VELLORE </t>
  </si>
  <si>
    <t>VGTPS</t>
  </si>
  <si>
    <t>VILLUPURAM</t>
  </si>
  <si>
    <t>VIRUDUNAGAR</t>
  </si>
  <si>
    <t xml:space="preserve">WE/T'VELI </t>
  </si>
  <si>
    <t>WE/UDUMALPET</t>
  </si>
  <si>
    <t>LT UNREGISTERED AFTER DISHONOURED</t>
  </si>
  <si>
    <t>TOTAL</t>
  </si>
  <si>
    <t>GSTR3B</t>
  </si>
  <si>
    <t>DIFFERENCE</t>
  </si>
  <si>
    <t>LT DISHONOURED AMOUNT INCLUDED IN GSTR-3B PAYMENT INSTEAD OF EXCLUDED FROM GSTR-3B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</si>
</sst>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1">
    <xf numFmtId="0" fontId="0" fillId="0" borderId="0" xfId="0"/>
    <xf numFmtId="17" fontId="2" fillId="0" borderId="1" xfId="0" applyNumberFormat="1" applyFont="1" applyBorder="1"/>
    <xf numFmtId="17" fontId="2" fillId="0" borderId="2" xfId="0" applyNumberFormat="1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 wrapText="1"/>
    </xf>
    <xf numFmtId="0" fontId="3" fillId="0" borderId="4" xfId="0" applyFont="1" applyBorder="1"/>
    <xf numFmtId="0" fontId="0" fillId="0" borderId="5" xfId="0" applyBorder="1"/>
    <xf numFmtId="0" fontId="5" fillId="2" borderId="4" xfId="1" applyFont="1" applyFill="1" applyBorder="1" applyAlignment="1">
      <alignment horizontal="left"/>
    </xf>
    <xf numFmtId="0" fontId="3" fillId="2" borderId="4" xfId="0" applyFont="1" applyFill="1" applyBorder="1"/>
    <xf numFmtId="0" fontId="5" fillId="2" borderId="6" xfId="1" applyFont="1" applyFill="1" applyBorder="1" applyAlignment="1">
      <alignment horizontal="left"/>
    </xf>
    <xf numFmtId="0" fontId="3" fillId="0" borderId="0" xfId="0" applyFont="1"/>
    <xf numFmtId="0" fontId="5" fillId="2" borderId="7" xfId="1" applyFont="1" applyFill="1" applyBorder="1" applyAlignment="1">
      <alignment horizontal="left"/>
    </xf>
    <xf numFmtId="17" fontId="2" fillId="0" borderId="1" xfId="0" applyNumberFormat="1" applyFont="1" applyBorder="1" applyAlignment="1">
      <alignment horizontal="center" wrapText="1"/>
    </xf>
    <xf numFmtId="17" fontId="2" fillId="0" borderId="2" xfId="0" applyNumberFormat="1" applyFont="1" applyBorder="1" applyAlignment="1">
      <alignment horizontal="center" wrapText="1"/>
    </xf>
    <xf numFmtId="17" fontId="2" fillId="0" borderId="8" xfId="0" applyNumberFormat="1" applyFont="1" applyBorder="1" applyAlignment="1">
      <alignment horizontal="center" wrapText="1"/>
    </xf>
    <xf numFmtId="17" fontId="2" fillId="0" borderId="9" xfId="0" applyNumberFormat="1" applyFont="1" applyBorder="1" applyAlignment="1">
      <alignment horizontal="center" wrapText="1"/>
    </xf>
    <xf numFmtId="17" fontId="2" fillId="0" borderId="10" xfId="0" applyNumberFormat="1" applyFont="1" applyBorder="1" applyAlignment="1">
      <alignment horizontal="center" wrapText="1"/>
    </xf>
    <xf numFmtId="17" fontId="2" fillId="0" borderId="1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17" fontId="2" fillId="0" borderId="3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4" xfId="0" applyFon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3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4" xfId="0" applyBorder="1" applyAlignment="1">
      <alignment horizontal="left"/>
    </xf>
    <xf numFmtId="0" fontId="0" fillId="0" borderId="13" xfId="0" applyBorder="1" applyAlignment="1">
      <alignment wrapText="1"/>
    </xf>
    <xf numFmtId="1" fontId="0" fillId="0" borderId="13" xfId="0" applyNumberFormat="1" applyBorder="1"/>
    <xf numFmtId="1" fontId="0" fillId="0" borderId="4" xfId="0" applyNumberFormat="1" applyBorder="1"/>
    <xf numFmtId="0" fontId="1" fillId="0" borderId="14" xfId="0" applyFont="1" applyBorder="1"/>
    <xf numFmtId="0" fontId="0" fillId="3" borderId="0" xfId="0" applyFill="1"/>
    <xf numFmtId="1" fontId="6" fillId="0" borderId="4" xfId="2" applyNumberFormat="1" applyBorder="1"/>
    <xf numFmtId="1" fontId="6" fillId="0" borderId="12" xfId="2" applyNumberFormat="1" applyBorder="1"/>
    <xf numFmtId="0" fontId="0" fillId="0" borderId="8" xfId="0" applyBorder="1"/>
    <xf numFmtId="0" fontId="0" fillId="3" borderId="4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2" fontId="0" fillId="0" borderId="0" xfId="0" applyNumberFormat="1"/>
    <xf numFmtId="1" fontId="6" fillId="0" borderId="0" xfId="2" applyNumberFormat="1"/>
    <xf numFmtId="1" fontId="0" fillId="0" borderId="0" xfId="0" applyNumberFormat="1"/>
  </cellXfs>
  <cellStyles count="3">
    <cellStyle name="Normal" xfId="0" builtinId="0"/>
    <cellStyle name="Normal 2" xfId="1" xr:uid="{8369313F-3505-4B9D-95F3-8E5F495E7B5F}"/>
    <cellStyle name="Normal 6" xfId="2" xr:uid="{04BF08DD-459C-4C4F-B7C9-41ED7653BF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vhj\Downloads\fc\Account%20cod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ww\sites\srv21.fileconverto.com\public\httpdocs\uploads\completed\63a531fb9d4fe92c2b19eec8aaaef10d\GST%20Returns%20to%20Hqrs%202021-22%20TANGEDCO\GST-TANGEDCO-04-2021\ANNEXURE%20A%201.1%20-April-20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T%20RETURNS%20TO%20HQRS\2021-22\GST%20Returns%20to%20Hqrs%202021-22%20TANGEDCO\GST-TANGEDCO-10-2021\ANNEXURE%20A%201.1%20%20October-20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mar\Desktop\gst%20oct%20nOV%20dEC\October%20Final%20Filing\TNEB%20Sales%20final%20new%20oc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TS\Downloads\GST-Jan-2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DC9260\GST%20RETURN%20MACRO%20SHEET%20UPDATE%20-%20September-20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T%20RETURNS%20TO%20HQRS\GST%20Returns%20to%20Hqrs%202020-21%20Tangedco\GST-TANGEDCO-09-2020\GST%20RETURN%20MACRO%20SHEET%20UPDATE%20-%20September-20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TER%20TARUN\Downloads\TNEB%20CONSOLIDATION%20FEB%202022%20GSTR-1%20final%20COMPRESSED%20(1)%20(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11\AppData\Local\Temp\GST%20RETURN%20MACRO%20SHEET%20UPDATE%2012.02.2019%20SALES%20FINAL%20N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PS.I\GST\GST%20RETURNS\GST%2011%202019\hq\GST%20RETURN%20%20MACRO%20SHEET%2011%20201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SANGEETHA%20BACKUP/sangeetha/RETURNS/2020/JANUARY%202020/jan%202020/JAN%202020/SANGEETHA/VELLORE%20REGION/KANCHEEPURAM/MACRO%20SHEETFINAL%20JANA%20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O-TAXATION\Desktop\GST%20RETURNS\TDA\AS\TDA%20FEB%202022%20FINAL%20NEW%20AAO%20GST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PS.I\GST\GST%20RETURNS\GST%20012020\HQ%20012020\MACRO%20SHEET%20JANUARY'%2020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48B944\ANNEXURE%20A%201.1%20%20November-202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T%20RETURNS%20TO%20HQRS\2021-22\GST%20Returns%20to%20Hqrs%202021-22%20TANGEDCO\GST-TANGEDCO-11-2021\ANNEXURE%20A%201.1%20%20November-202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vedio%20LD\GOBI%20EDC%20GST%20on%20LD%20-%20Annexure%20A%20&amp;%20B%20%2016.0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ecember%20'18\GSTR%203B%20Folders\REGIONS\TRICHY%20REGION\NAGAPATTINAM\GST%20DEC%202018%20NEW%2010.01.1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NEB\Downloads\GST%20RETURN%20MACRO%20SHEET%20UPDATE%2012.02.2019%20SALES%20FINAL%20NEW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TER%20TARUN\Downloads\Thirupattu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91D4A4\ANNEXURE%20A%201.1%20%20October-202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T%20Returns%20to%20Hqrs%202021-22%20TANGEDCO\GST-TANGEDCO-04-2021\ANNEXURE%20A%201.1%20-April-202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SANGEETHA%20BACKUP/sangeetha/RETURNS/2020/NOVEMBER%202020/GSTR3B%20FOLDERS%20SS/COIMBATORE%20REGION/COIMBATORE%20METRO/ANNEXURE%20A%201.1%20%20%20%20112020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41\d\A%20Gst\July%202020\cash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ar$DIa12768.44242\January%202019\REGIONS\COIMBATORE%20REGION\COIMBATORE%20SOUTH\Revised\GST%20RETURN%20MACRO%20SHEET%20UPDATE.01.2018%20SALES%20FINAL%20NEW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TER%20TARUN\Downloads\VENKAT\TNEB%20CONSOLIDATION%20SEPTEMBER%20202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swathi\may21\MTPS%20II\MAY-%202021%20bottom%20ash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\Desktop\AOMM2GST%20TDS%20from%2003-20\Combined\JANUARY%202021\oct%202020%20ALL%20DETAILS%20NEW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1BS\Desktop\october%202019\GSTR%203B%20FOLDERS%20-october\REGIONS\ERODE%20REGION\GOBI\GOBI%20GST%20RETURN%20MACRO%20SHEET%20UPDATE%2010.2019%20SALES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PTEMBER%202020\GSTR%203B%20FOLDERS%20SS\CDC\GST%20RETURN%20MACRO%20SHEET%20UPDATE%2012.02.2019%20SALES%20FINAL%20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TER%20TARUN\Downloads\3B%20PAYMENT%20FILE\VENKAT\TNEB%20CONSOLIDATION%20SEPTEMBER%2020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ANGEETHA%20BACKUP/sangeetha/RETURNS/2019/July%202019/RECONCILIATION/July%202019%20conso.%20SANGEETHA%20final%20filing%20copy%20with%20reconcilia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GSTR%203B%20Folders\REGIONS\TRICHY%20REGION\PUDUKOTTAI\GST%20DEC%202018%20NEW%2011.01.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October%20Nov%20Dec\GST%20NOVEMBER%202018\THERMAL%20STATION\TTPS\GST%20-%20Annexure%20-%20A%201.1&amp;%201.3%20-%2011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LD AND NEW"/>
      <sheetName val="FINAL CODE FOR CIRCLES"/>
    </sheetNames>
    <sheetDataSet>
      <sheetData sheetId="0"/>
      <sheetData sheetId="1"/>
      <sheetData sheetId="2">
        <row r="2">
          <cell r="B2">
            <v>550</v>
          </cell>
          <cell r="C2">
            <v>2501</v>
          </cell>
        </row>
        <row r="3">
          <cell r="B3">
            <v>411</v>
          </cell>
          <cell r="C3">
            <v>2203</v>
          </cell>
        </row>
        <row r="4">
          <cell r="B4">
            <v>402</v>
          </cell>
          <cell r="C4">
            <v>2205</v>
          </cell>
        </row>
        <row r="5">
          <cell r="B5">
            <v>635</v>
          </cell>
          <cell r="C5">
            <v>2245</v>
          </cell>
        </row>
        <row r="6">
          <cell r="B6">
            <v>636</v>
          </cell>
          <cell r="C6">
            <v>2246</v>
          </cell>
        </row>
        <row r="7">
          <cell r="B7">
            <v>400</v>
          </cell>
          <cell r="C7">
            <v>2201</v>
          </cell>
        </row>
        <row r="8">
          <cell r="B8">
            <v>401</v>
          </cell>
          <cell r="C8">
            <v>2202</v>
          </cell>
        </row>
        <row r="9">
          <cell r="B9">
            <v>404</v>
          </cell>
          <cell r="C9">
            <v>2206</v>
          </cell>
        </row>
        <row r="10">
          <cell r="B10">
            <v>406</v>
          </cell>
          <cell r="C10">
            <v>2207</v>
          </cell>
        </row>
        <row r="11">
          <cell r="B11">
            <v>125</v>
          </cell>
          <cell r="C11">
            <v>2102</v>
          </cell>
        </row>
        <row r="12">
          <cell r="B12">
            <v>435</v>
          </cell>
          <cell r="C12">
            <v>2210</v>
          </cell>
        </row>
        <row r="13">
          <cell r="B13">
            <v>430</v>
          </cell>
          <cell r="C13">
            <v>2208</v>
          </cell>
        </row>
        <row r="14">
          <cell r="B14">
            <v>432</v>
          </cell>
          <cell r="C14">
            <v>2209</v>
          </cell>
        </row>
        <row r="15">
          <cell r="B15">
            <v>418</v>
          </cell>
          <cell r="C15">
            <v>2244</v>
          </cell>
        </row>
        <row r="16">
          <cell r="B16">
            <v>420</v>
          </cell>
          <cell r="C16">
            <v>2237</v>
          </cell>
        </row>
        <row r="17">
          <cell r="B17">
            <v>450</v>
          </cell>
          <cell r="C17">
            <v>2222</v>
          </cell>
        </row>
        <row r="18">
          <cell r="B18">
            <v>830</v>
          </cell>
          <cell r="C18">
            <v>2409</v>
          </cell>
        </row>
        <row r="19">
          <cell r="B19">
            <v>426</v>
          </cell>
          <cell r="C19">
            <v>2215</v>
          </cell>
        </row>
        <row r="20">
          <cell r="B20">
            <v>200</v>
          </cell>
          <cell r="C20">
            <v>2301</v>
          </cell>
        </row>
        <row r="21">
          <cell r="B21">
            <v>230</v>
          </cell>
          <cell r="C21">
            <v>2304</v>
          </cell>
        </row>
        <row r="22">
          <cell r="B22">
            <v>210</v>
          </cell>
          <cell r="C22">
            <v>2302</v>
          </cell>
        </row>
        <row r="23">
          <cell r="B23">
            <v>220</v>
          </cell>
          <cell r="C23">
            <v>2303</v>
          </cell>
        </row>
        <row r="24">
          <cell r="B24">
            <v>436</v>
          </cell>
          <cell r="C24">
            <v>2216</v>
          </cell>
        </row>
        <row r="25">
          <cell r="B25">
            <v>720</v>
          </cell>
          <cell r="C25">
            <v>2305</v>
          </cell>
        </row>
        <row r="26">
          <cell r="B26">
            <v>417</v>
          </cell>
          <cell r="C26">
            <v>2243</v>
          </cell>
        </row>
        <row r="27">
          <cell r="B27">
            <v>410</v>
          </cell>
          <cell r="C27">
            <v>2204</v>
          </cell>
        </row>
        <row r="28">
          <cell r="B28">
            <v>474</v>
          </cell>
          <cell r="C28">
            <v>2228</v>
          </cell>
        </row>
        <row r="29">
          <cell r="B29">
            <v>443</v>
          </cell>
          <cell r="C29">
            <v>2232</v>
          </cell>
        </row>
        <row r="30">
          <cell r="B30">
            <v>551</v>
          </cell>
          <cell r="C30">
            <v>2502</v>
          </cell>
        </row>
        <row r="31">
          <cell r="B31">
            <v>421</v>
          </cell>
          <cell r="C31">
            <v>2238</v>
          </cell>
        </row>
        <row r="32">
          <cell r="B32">
            <v>735</v>
          </cell>
          <cell r="C32">
            <v>2306</v>
          </cell>
        </row>
        <row r="33">
          <cell r="B33">
            <v>553</v>
          </cell>
          <cell r="C33">
            <v>2504</v>
          </cell>
        </row>
        <row r="34">
          <cell r="B34">
            <v>325</v>
          </cell>
          <cell r="C34">
            <v>2403</v>
          </cell>
        </row>
        <row r="35">
          <cell r="B35">
            <v>335</v>
          </cell>
          <cell r="C35">
            <v>2405</v>
          </cell>
        </row>
        <row r="36">
          <cell r="B36">
            <v>911</v>
          </cell>
          <cell r="C36">
            <v>2701</v>
          </cell>
        </row>
        <row r="37">
          <cell r="B37">
            <v>452</v>
          </cell>
          <cell r="C37">
            <v>2221</v>
          </cell>
        </row>
        <row r="38">
          <cell r="B38">
            <v>463</v>
          </cell>
          <cell r="C38">
            <v>2220</v>
          </cell>
        </row>
        <row r="39">
          <cell r="B39">
            <v>422</v>
          </cell>
          <cell r="C39">
            <v>2217</v>
          </cell>
        </row>
        <row r="40">
          <cell r="B40">
            <v>900</v>
          </cell>
          <cell r="C40">
            <v>2247</v>
          </cell>
        </row>
        <row r="41">
          <cell r="B41">
            <v>330</v>
          </cell>
          <cell r="C41">
            <v>2404</v>
          </cell>
        </row>
        <row r="42">
          <cell r="B42">
            <v>340</v>
          </cell>
          <cell r="C42">
            <v>2406</v>
          </cell>
        </row>
        <row r="43">
          <cell r="B43">
            <v>445</v>
          </cell>
          <cell r="C43">
            <v>2234</v>
          </cell>
        </row>
        <row r="44">
          <cell r="B44">
            <v>437</v>
          </cell>
          <cell r="C44">
            <v>2218</v>
          </cell>
        </row>
        <row r="45">
          <cell r="B45">
            <v>482</v>
          </cell>
          <cell r="C45">
            <v>2213</v>
          </cell>
        </row>
        <row r="46">
          <cell r="B46">
            <v>825</v>
          </cell>
          <cell r="C46">
            <v>2408</v>
          </cell>
        </row>
        <row r="47">
          <cell r="B47">
            <v>439</v>
          </cell>
          <cell r="C47">
            <v>2214</v>
          </cell>
        </row>
        <row r="48">
          <cell r="B48">
            <v>440</v>
          </cell>
          <cell r="C48">
            <v>2230</v>
          </cell>
        </row>
        <row r="49">
          <cell r="B49">
            <v>446</v>
          </cell>
          <cell r="C49">
            <v>2235</v>
          </cell>
        </row>
        <row r="50">
          <cell r="B50">
            <v>478</v>
          </cell>
          <cell r="C50">
            <v>2224</v>
          </cell>
        </row>
        <row r="51">
          <cell r="B51">
            <v>424</v>
          </cell>
          <cell r="C51">
            <v>2219</v>
          </cell>
        </row>
        <row r="52">
          <cell r="B52">
            <v>820</v>
          </cell>
          <cell r="C52">
            <v>2407</v>
          </cell>
        </row>
        <row r="53">
          <cell r="B53">
            <v>460</v>
          </cell>
          <cell r="C53">
            <v>2225</v>
          </cell>
        </row>
        <row r="54">
          <cell r="B54">
            <v>320</v>
          </cell>
          <cell r="C54">
            <v>2402</v>
          </cell>
        </row>
        <row r="55">
          <cell r="B55">
            <v>444</v>
          </cell>
          <cell r="C55">
            <v>2233</v>
          </cell>
        </row>
        <row r="56">
          <cell r="B56">
            <v>476</v>
          </cell>
          <cell r="C56">
            <v>2223</v>
          </cell>
        </row>
        <row r="57">
          <cell r="B57">
            <v>472</v>
          </cell>
          <cell r="C57">
            <v>2227</v>
          </cell>
        </row>
        <row r="58">
          <cell r="B58">
            <v>413</v>
          </cell>
          <cell r="C58">
            <v>2240</v>
          </cell>
        </row>
        <row r="59">
          <cell r="B59">
            <v>438</v>
          </cell>
          <cell r="C59">
            <v>2212</v>
          </cell>
        </row>
        <row r="60">
          <cell r="B60">
            <v>414</v>
          </cell>
          <cell r="C60">
            <v>2241</v>
          </cell>
        </row>
        <row r="61">
          <cell r="B61">
            <v>447</v>
          </cell>
          <cell r="C61">
            <v>2236</v>
          </cell>
        </row>
        <row r="62">
          <cell r="B62">
            <v>442</v>
          </cell>
          <cell r="C62">
            <v>2231</v>
          </cell>
        </row>
        <row r="63">
          <cell r="B63">
            <v>470</v>
          </cell>
          <cell r="C63">
            <v>2226</v>
          </cell>
        </row>
        <row r="64">
          <cell r="B64">
            <v>434</v>
          </cell>
          <cell r="C64">
            <v>2211</v>
          </cell>
        </row>
        <row r="65">
          <cell r="B65">
            <v>835</v>
          </cell>
          <cell r="C65">
            <v>2411</v>
          </cell>
        </row>
        <row r="66">
          <cell r="B66">
            <v>552</v>
          </cell>
          <cell r="C66">
            <v>2503</v>
          </cell>
        </row>
        <row r="67">
          <cell r="B67">
            <v>412</v>
          </cell>
          <cell r="C67">
            <v>2239</v>
          </cell>
        </row>
        <row r="68">
          <cell r="B68">
            <v>416</v>
          </cell>
          <cell r="C68">
            <v>2242</v>
          </cell>
        </row>
        <row r="69">
          <cell r="B69">
            <v>462</v>
          </cell>
          <cell r="C69">
            <v>2229</v>
          </cell>
        </row>
        <row r="70">
          <cell r="B70">
            <v>510</v>
          </cell>
          <cell r="C70">
            <v>3502</v>
          </cell>
        </row>
        <row r="71">
          <cell r="B71">
            <v>530</v>
          </cell>
          <cell r="C71">
            <v>3501</v>
          </cell>
        </row>
        <row r="72">
          <cell r="B72">
            <v>999</v>
          </cell>
          <cell r="C72">
            <v>2101</v>
          </cell>
        </row>
        <row r="73">
          <cell r="B73">
            <v>999</v>
          </cell>
          <cell r="C73">
            <v>2101</v>
          </cell>
        </row>
        <row r="74">
          <cell r="B74">
            <v>999</v>
          </cell>
          <cell r="C74">
            <v>2101</v>
          </cell>
        </row>
        <row r="75">
          <cell r="B75">
            <v>999</v>
          </cell>
          <cell r="C75">
            <v>2101</v>
          </cell>
        </row>
        <row r="76">
          <cell r="B76">
            <v>999</v>
          </cell>
          <cell r="C76">
            <v>2101</v>
          </cell>
        </row>
        <row r="77">
          <cell r="B77">
            <v>999</v>
          </cell>
          <cell r="C77">
            <v>2101</v>
          </cell>
        </row>
        <row r="78">
          <cell r="B78">
            <v>999</v>
          </cell>
          <cell r="C78">
            <v>2101</v>
          </cell>
        </row>
        <row r="79">
          <cell r="B79">
            <v>999</v>
          </cell>
          <cell r="C79">
            <v>2101</v>
          </cell>
        </row>
        <row r="80">
          <cell r="B80">
            <v>999</v>
          </cell>
          <cell r="C80">
            <v>2101</v>
          </cell>
        </row>
        <row r="81">
          <cell r="B81">
            <v>999</v>
          </cell>
          <cell r="C81">
            <v>2101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LIQUIDATED DAMAGES 19\20</v>
          </cell>
        </row>
        <row r="22">
          <cell r="I22" t="str">
            <v>LIQUIDATED DAMAGES 20\21</v>
          </cell>
        </row>
        <row r="23">
          <cell r="I23" t="str">
            <v>HT INCOME OTHER THAN METER RENT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  <sheetName val="Unregistered"/>
      <sheetName val="Sheet1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1.1"/>
      <sheetName val="dropdown"/>
      <sheetName val="A.1.3"/>
    </sheetNames>
    <sheetDataSet>
      <sheetData sheetId="0"/>
      <sheetData sheetId="1">
        <row r="1">
          <cell r="D1" t="str">
            <v>GOODS AND SERVICES</v>
          </cell>
        </row>
        <row r="2"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PIVOT"/>
      <sheetName val="Annexure - 1.1"/>
      <sheetName val="ERROR"/>
      <sheetName val="INVOICE NOT UPLOADED"/>
      <sheetName val="TANGEDCO SERVICES"/>
      <sheetName val="RCM PIVOT"/>
      <sheetName val="RCM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H2" t="str">
            <v xml:space="preserve">CHENNAI/SOUTH-1 </v>
          </cell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  <sheetName val="FEB-2020"/>
      <sheetName val="Mar-2020"/>
      <sheetName val="Sheet1"/>
      <sheetName val="GST LD from June to September"/>
      <sheetName val="Sheet2"/>
      <sheetName val="Sheet3"/>
      <sheetName val="GST COLLECTED"/>
      <sheetName val="Sales (2)"/>
    </sheetNames>
    <sheetDataSet>
      <sheetData sheetId="0"/>
      <sheetData sheetId="1">
        <row r="2">
          <cell r="H2" t="str">
            <v xml:space="preserve">CHENNAI/SOUTH-1 </v>
          </cell>
        </row>
        <row r="3">
          <cell r="H3" t="str">
            <v xml:space="preserve">CHENNAI/WEST </v>
          </cell>
        </row>
        <row r="4">
          <cell r="H4" t="str">
            <v>CHENNAI/SOUTH-II</v>
          </cell>
        </row>
        <row r="5">
          <cell r="H5" t="str">
            <v xml:space="preserve">CHENGLEPAT </v>
          </cell>
        </row>
        <row r="6">
          <cell r="H6" t="str">
            <v>CE/CHENNAI/NORTH</v>
          </cell>
        </row>
        <row r="7">
          <cell r="H7" t="str">
            <v xml:space="preserve">CHENNAI/NORTH </v>
          </cell>
        </row>
        <row r="8">
          <cell r="H8" t="str">
            <v xml:space="preserve">CHENNAI/CENTRAL </v>
          </cell>
        </row>
        <row r="9">
          <cell r="H9" t="str">
            <v>CE/VELLORE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  <sheetData sheetId="2"/>
      <sheetData sheetId="3">
        <row r="2">
          <cell r="H2" t="str">
            <v xml:space="preserve">CHENNAI/SOUTH-1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</sheetNames>
    <sheetDataSet>
      <sheetData sheetId="0" refreshError="1"/>
      <sheetData sheetId="1">
        <row r="2">
          <cell r="I2" t="str">
            <v>FLY ASH SALES</v>
          </cell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  <sheetName val="Sheet1"/>
    </sheetNames>
    <sheetDataSet>
      <sheetData sheetId="0"/>
      <sheetData sheetId="1">
        <row r="2">
          <cell r="I2" t="str">
            <v>FLY ASH SALES</v>
          </cell>
          <cell r="J2" t="str">
            <v>CGST + SGST - 5%</v>
          </cell>
        </row>
        <row r="3">
          <cell r="I3" t="str">
            <v>COAL MILL REJECT</v>
          </cell>
          <cell r="J3" t="str">
            <v>CGST + SGST - 12%</v>
          </cell>
        </row>
        <row r="4">
          <cell r="I4" t="str">
            <v>INPLANT TRAINING</v>
          </cell>
          <cell r="J4" t="str">
            <v>CGST + SGST - 18%</v>
          </cell>
        </row>
        <row r="5">
          <cell r="I5" t="str">
            <v>TENDER SALES</v>
          </cell>
          <cell r="J5" t="str">
            <v>CGST + SGST - 28%</v>
          </cell>
        </row>
        <row r="6">
          <cell r="I6" t="str">
            <v>TESTING FEES</v>
          </cell>
          <cell r="J6" t="str">
            <v>IGST - 5%</v>
          </cell>
        </row>
        <row r="7">
          <cell r="I7" t="str">
            <v>NCES INCOME</v>
          </cell>
          <cell r="J7" t="str">
            <v>IGST - 12%</v>
          </cell>
        </row>
        <row r="8">
          <cell r="I8" t="str">
            <v>RENTAL INCOME</v>
          </cell>
          <cell r="J8" t="str">
            <v>IGST - 18%</v>
          </cell>
        </row>
        <row r="9">
          <cell r="I9" t="str">
            <v>REGISTRATION FEES</v>
          </cell>
          <cell r="J9" t="str">
            <v>IGST - 28%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A FEB 2022"/>
      <sheetName val="TDA HT &amp; LT"/>
      <sheetName val="ANNEXURE A"/>
      <sheetName val="ANNEXURE B"/>
      <sheetName val="SEPT 2021 RECON EFFECT"/>
      <sheetName val="Sheet3"/>
      <sheetName val="Sheet1"/>
      <sheetName val="Sheet2"/>
      <sheetName val="WORKING NOTES "/>
      <sheetName val="WORKING NOTES FOR HT &amp; LT"/>
      <sheetName val="WORKING NOTES FOR HT"/>
      <sheetName val="tax mismatch"/>
    </sheetNames>
    <sheetDataSet>
      <sheetData sheetId="0"/>
      <sheetData sheetId="1">
        <row r="5">
          <cell r="B5">
            <v>400</v>
          </cell>
          <cell r="C5">
            <v>8871159.7300000004</v>
          </cell>
          <cell r="D5">
            <v>93259.98</v>
          </cell>
          <cell r="E5">
            <v>751774.95999999973</v>
          </cell>
          <cell r="F5">
            <v>751774.95999999973</v>
          </cell>
          <cell r="G5">
            <v>13242.44</v>
          </cell>
          <cell r="H5">
            <v>0</v>
          </cell>
          <cell r="I5">
            <v>1191.8196</v>
          </cell>
          <cell r="J5">
            <v>1191.8196</v>
          </cell>
        </row>
        <row r="6">
          <cell r="B6">
            <v>401</v>
          </cell>
          <cell r="C6">
            <v>39599744.640000001</v>
          </cell>
          <cell r="D6">
            <v>1872</v>
          </cell>
          <cell r="E6">
            <v>2937342.29</v>
          </cell>
          <cell r="F6">
            <v>2937342.29</v>
          </cell>
          <cell r="G6">
            <v>71944.67</v>
          </cell>
          <cell r="H6">
            <v>0</v>
          </cell>
          <cell r="I6">
            <v>6475.0202999999992</v>
          </cell>
          <cell r="J6">
            <v>6475.0202999999992</v>
          </cell>
          <cell r="K6">
            <v>0</v>
          </cell>
          <cell r="L6">
            <v>41104.800000000003</v>
          </cell>
          <cell r="M6">
            <v>-20552.399999999907</v>
          </cell>
          <cell r="N6">
            <v>-20552.399999999907</v>
          </cell>
        </row>
        <row r="7">
          <cell r="B7">
            <v>402</v>
          </cell>
          <cell r="C7">
            <v>17362635.91</v>
          </cell>
          <cell r="D7">
            <v>0</v>
          </cell>
          <cell r="E7">
            <v>1562638.7100000002</v>
          </cell>
          <cell r="F7">
            <v>1562638.7100000002</v>
          </cell>
          <cell r="G7">
            <v>12641.44</v>
          </cell>
          <cell r="H7">
            <v>0</v>
          </cell>
          <cell r="I7">
            <v>1137.7295999999999</v>
          </cell>
          <cell r="J7">
            <v>1137.7295999999999</v>
          </cell>
          <cell r="K7">
            <v>-756418.25</v>
          </cell>
          <cell r="L7">
            <v>0</v>
          </cell>
          <cell r="M7">
            <v>-68077.647500000006</v>
          </cell>
          <cell r="N7">
            <v>-68077.647500000006</v>
          </cell>
        </row>
        <row r="8">
          <cell r="B8">
            <v>404</v>
          </cell>
          <cell r="C8">
            <v>80815875.810000002</v>
          </cell>
          <cell r="D8">
            <v>0</v>
          </cell>
          <cell r="E8">
            <v>7153976.5800000001</v>
          </cell>
          <cell r="F8">
            <v>7153976.5800000001</v>
          </cell>
          <cell r="G8">
            <v>7535.33</v>
          </cell>
          <cell r="H8">
            <v>0</v>
          </cell>
          <cell r="I8">
            <v>678.17970000000003</v>
          </cell>
          <cell r="J8">
            <v>678.17970000000003</v>
          </cell>
          <cell r="K8">
            <v>-7800</v>
          </cell>
          <cell r="L8">
            <v>0</v>
          </cell>
          <cell r="M8">
            <v>-702</v>
          </cell>
          <cell r="N8">
            <v>-702</v>
          </cell>
        </row>
        <row r="9">
          <cell r="B9">
            <v>406</v>
          </cell>
          <cell r="C9">
            <v>35655400.159999996</v>
          </cell>
          <cell r="D9">
            <v>0</v>
          </cell>
          <cell r="E9">
            <v>3208986.419999999</v>
          </cell>
          <cell r="F9">
            <v>3208986.419999999</v>
          </cell>
          <cell r="G9">
            <v>10575</v>
          </cell>
          <cell r="H9">
            <v>0</v>
          </cell>
          <cell r="I9">
            <v>951.75</v>
          </cell>
          <cell r="J9">
            <v>951.75</v>
          </cell>
        </row>
        <row r="10">
          <cell r="B10">
            <v>410</v>
          </cell>
          <cell r="C10">
            <v>7829473.4200000009</v>
          </cell>
          <cell r="D10">
            <v>0</v>
          </cell>
          <cell r="E10">
            <v>704653.10000000009</v>
          </cell>
          <cell r="F10">
            <v>704653.10000000009</v>
          </cell>
          <cell r="G10">
            <v>3100</v>
          </cell>
          <cell r="H10">
            <v>0</v>
          </cell>
          <cell r="I10">
            <v>279</v>
          </cell>
          <cell r="J10">
            <v>279</v>
          </cell>
          <cell r="K10">
            <v>2600</v>
          </cell>
          <cell r="L10">
            <v>0</v>
          </cell>
          <cell r="M10">
            <v>234</v>
          </cell>
          <cell r="N10">
            <v>234</v>
          </cell>
        </row>
        <row r="11">
          <cell r="B11">
            <v>411</v>
          </cell>
          <cell r="C11">
            <v>167043733.37000006</v>
          </cell>
          <cell r="D11">
            <v>71912.72</v>
          </cell>
          <cell r="E11">
            <v>14253741.860000001</v>
          </cell>
          <cell r="F11">
            <v>14253741.860000001</v>
          </cell>
          <cell r="G11">
            <v>9875</v>
          </cell>
          <cell r="H11">
            <v>0</v>
          </cell>
          <cell r="I11">
            <v>888.75</v>
          </cell>
          <cell r="J11">
            <v>888.75</v>
          </cell>
          <cell r="K11">
            <v>5199.9999999403954</v>
          </cell>
          <cell r="L11">
            <v>468</v>
          </cell>
          <cell r="M11">
            <v>468</v>
          </cell>
          <cell r="N11">
            <v>468</v>
          </cell>
        </row>
        <row r="12">
          <cell r="B12">
            <v>412</v>
          </cell>
          <cell r="C12">
            <v>30199096.869999997</v>
          </cell>
          <cell r="D12">
            <v>0</v>
          </cell>
          <cell r="E12">
            <v>2717451.6099999985</v>
          </cell>
          <cell r="F12">
            <v>2717451.6099999985</v>
          </cell>
          <cell r="G12">
            <v>3700</v>
          </cell>
          <cell r="H12">
            <v>0</v>
          </cell>
          <cell r="I12">
            <v>333</v>
          </cell>
          <cell r="J12">
            <v>333</v>
          </cell>
        </row>
        <row r="13">
          <cell r="B13">
            <v>413</v>
          </cell>
          <cell r="C13">
            <v>10791626.140000001</v>
          </cell>
          <cell r="D13">
            <v>0</v>
          </cell>
          <cell r="E13">
            <v>971246</v>
          </cell>
          <cell r="F13">
            <v>971246</v>
          </cell>
          <cell r="G13">
            <v>4100</v>
          </cell>
          <cell r="H13">
            <v>0</v>
          </cell>
          <cell r="I13">
            <v>369</v>
          </cell>
          <cell r="J13">
            <v>369</v>
          </cell>
          <cell r="K13">
            <v>-2600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51.750000000232831</v>
          </cell>
          <cell r="R13">
            <v>51.750000000232831</v>
          </cell>
        </row>
        <row r="14">
          <cell r="B14">
            <v>414</v>
          </cell>
          <cell r="C14">
            <v>9301645.4900000021</v>
          </cell>
          <cell r="D14">
            <v>0</v>
          </cell>
          <cell r="E14">
            <v>730144.09000000008</v>
          </cell>
          <cell r="F14">
            <v>730144.09000000008</v>
          </cell>
          <cell r="G14">
            <v>1300</v>
          </cell>
          <cell r="H14">
            <v>0</v>
          </cell>
          <cell r="I14">
            <v>117</v>
          </cell>
          <cell r="J14">
            <v>117</v>
          </cell>
        </row>
        <row r="15">
          <cell r="B15">
            <v>416</v>
          </cell>
          <cell r="C15">
            <v>6871855.6800000006</v>
          </cell>
          <cell r="D15">
            <v>0</v>
          </cell>
          <cell r="E15">
            <v>618467.92000000004</v>
          </cell>
          <cell r="F15">
            <v>618467.92000000004</v>
          </cell>
          <cell r="G15">
            <v>4075</v>
          </cell>
          <cell r="H15">
            <v>0</v>
          </cell>
          <cell r="I15">
            <v>366.75</v>
          </cell>
          <cell r="J15">
            <v>366.75</v>
          </cell>
          <cell r="K15">
            <v>630554.37999999989</v>
          </cell>
          <cell r="L15">
            <v>0</v>
          </cell>
          <cell r="M15">
            <v>56749.900000000023</v>
          </cell>
          <cell r="N15">
            <v>56749.900000000023</v>
          </cell>
        </row>
        <row r="16">
          <cell r="B16">
            <v>417</v>
          </cell>
          <cell r="C16">
            <v>265755</v>
          </cell>
          <cell r="D16">
            <v>0</v>
          </cell>
          <cell r="E16">
            <v>23917.95</v>
          </cell>
          <cell r="F16">
            <v>23917.95</v>
          </cell>
          <cell r="G16">
            <v>500</v>
          </cell>
          <cell r="H16">
            <v>0</v>
          </cell>
          <cell r="I16">
            <v>45</v>
          </cell>
          <cell r="J16">
            <v>45</v>
          </cell>
        </row>
        <row r="17">
          <cell r="B17">
            <v>418</v>
          </cell>
          <cell r="C17">
            <v>15484008.35</v>
          </cell>
          <cell r="D17">
            <v>0</v>
          </cell>
          <cell r="E17">
            <v>1393561.8300000003</v>
          </cell>
          <cell r="F17">
            <v>1393561.8300000003</v>
          </cell>
          <cell r="G17">
            <v>1175</v>
          </cell>
          <cell r="H17">
            <v>0</v>
          </cell>
          <cell r="I17">
            <v>105.75</v>
          </cell>
          <cell r="J17">
            <v>105.75</v>
          </cell>
          <cell r="K17">
            <v>23628</v>
          </cell>
          <cell r="L17">
            <v>0</v>
          </cell>
          <cell r="M17">
            <v>2126</v>
          </cell>
          <cell r="N17">
            <v>2126</v>
          </cell>
        </row>
        <row r="18">
          <cell r="B18">
            <v>420</v>
          </cell>
          <cell r="C18">
            <v>4687229.62</v>
          </cell>
          <cell r="D18">
            <v>0</v>
          </cell>
          <cell r="E18">
            <v>421851.08</v>
          </cell>
          <cell r="F18">
            <v>421851.08</v>
          </cell>
          <cell r="G18">
            <v>1000</v>
          </cell>
          <cell r="H18">
            <v>0</v>
          </cell>
          <cell r="I18">
            <v>90</v>
          </cell>
          <cell r="J18">
            <v>90</v>
          </cell>
        </row>
        <row r="19">
          <cell r="B19">
            <v>421</v>
          </cell>
          <cell r="C19">
            <v>40171977.710000001</v>
          </cell>
          <cell r="D19">
            <v>0</v>
          </cell>
          <cell r="E19">
            <v>3584293.2699999982</v>
          </cell>
          <cell r="F19">
            <v>3584293.2699999982</v>
          </cell>
          <cell r="G19">
            <v>1550</v>
          </cell>
          <cell r="H19">
            <v>0</v>
          </cell>
          <cell r="I19">
            <v>139.5</v>
          </cell>
          <cell r="J19">
            <v>139.5</v>
          </cell>
        </row>
        <row r="20">
          <cell r="B20">
            <v>422</v>
          </cell>
          <cell r="C20">
            <v>82873640.010000035</v>
          </cell>
          <cell r="D20">
            <v>0</v>
          </cell>
          <cell r="E20">
            <v>7458627.0199999996</v>
          </cell>
          <cell r="F20">
            <v>7458627.0199999996</v>
          </cell>
          <cell r="G20">
            <v>2900</v>
          </cell>
          <cell r="H20">
            <v>0</v>
          </cell>
          <cell r="I20">
            <v>261</v>
          </cell>
          <cell r="J20">
            <v>261</v>
          </cell>
        </row>
        <row r="21">
          <cell r="B21">
            <v>424</v>
          </cell>
          <cell r="C21">
            <v>51192330.999999993</v>
          </cell>
          <cell r="D21">
            <v>468</v>
          </cell>
          <cell r="E21">
            <v>4606843.32</v>
          </cell>
          <cell r="F21">
            <v>4606843.32</v>
          </cell>
          <cell r="G21">
            <v>4800</v>
          </cell>
          <cell r="H21">
            <v>0</v>
          </cell>
          <cell r="I21">
            <v>432</v>
          </cell>
          <cell r="J21">
            <v>432</v>
          </cell>
          <cell r="K21">
            <v>-20336</v>
          </cell>
          <cell r="L21">
            <v>0</v>
          </cell>
          <cell r="M21">
            <v>-1596</v>
          </cell>
          <cell r="N21">
            <v>-1596</v>
          </cell>
        </row>
        <row r="22">
          <cell r="B22">
            <v>426</v>
          </cell>
          <cell r="C22">
            <v>48940359.329999998</v>
          </cell>
          <cell r="D22">
            <v>0</v>
          </cell>
          <cell r="E22">
            <v>4290885.799999997</v>
          </cell>
          <cell r="F22">
            <v>4290885.799999997</v>
          </cell>
          <cell r="G22">
            <v>4075</v>
          </cell>
          <cell r="H22">
            <v>0</v>
          </cell>
          <cell r="I22">
            <v>366.75</v>
          </cell>
          <cell r="J22">
            <v>366.75</v>
          </cell>
          <cell r="K22">
            <v>2600</v>
          </cell>
          <cell r="L22">
            <v>0</v>
          </cell>
          <cell r="M22">
            <v>-1040.4000000000001</v>
          </cell>
          <cell r="N22">
            <v>-1040.4000000000001</v>
          </cell>
        </row>
        <row r="23">
          <cell r="B23">
            <v>430</v>
          </cell>
          <cell r="C23">
            <v>31903505.390000004</v>
          </cell>
          <cell r="D23">
            <v>11077.2</v>
          </cell>
          <cell r="E23">
            <v>2850169.0299999993</v>
          </cell>
          <cell r="F23">
            <v>2850169.0299999993</v>
          </cell>
          <cell r="G23">
            <v>7372</v>
          </cell>
          <cell r="H23">
            <v>0</v>
          </cell>
          <cell r="I23">
            <v>663.4799999999999</v>
          </cell>
          <cell r="J23">
            <v>663.4799999999999</v>
          </cell>
          <cell r="K23">
            <v>94080</v>
          </cell>
          <cell r="L23">
            <v>6594.66</v>
          </cell>
          <cell r="M23">
            <v>5169.8699999996461</v>
          </cell>
          <cell r="N23">
            <v>5169.8699999996461</v>
          </cell>
        </row>
        <row r="24">
          <cell r="B24">
            <v>432</v>
          </cell>
          <cell r="C24">
            <v>78322506.650000021</v>
          </cell>
          <cell r="D24">
            <v>540</v>
          </cell>
          <cell r="E24">
            <v>7048527.6699999999</v>
          </cell>
          <cell r="F24">
            <v>7048527.6699999999</v>
          </cell>
          <cell r="G24">
            <v>8839</v>
          </cell>
          <cell r="H24">
            <v>0</v>
          </cell>
          <cell r="I24">
            <v>795.51</v>
          </cell>
          <cell r="J24">
            <v>795.51</v>
          </cell>
          <cell r="K24">
            <v>-5978</v>
          </cell>
          <cell r="L24">
            <v>0</v>
          </cell>
          <cell r="M24">
            <v>-304.02</v>
          </cell>
          <cell r="N24">
            <v>-304.02</v>
          </cell>
        </row>
        <row r="25">
          <cell r="B25">
            <v>434</v>
          </cell>
          <cell r="C25">
            <v>13360983.469999997</v>
          </cell>
          <cell r="D25">
            <v>0</v>
          </cell>
          <cell r="E25">
            <v>1202488.8300000005</v>
          </cell>
          <cell r="F25">
            <v>1202488.8300000005</v>
          </cell>
          <cell r="G25">
            <v>6978.11</v>
          </cell>
          <cell r="H25">
            <v>0</v>
          </cell>
          <cell r="I25">
            <v>628.02990000000011</v>
          </cell>
          <cell r="J25">
            <v>628.02990000000011</v>
          </cell>
        </row>
        <row r="26">
          <cell r="B26">
            <v>435</v>
          </cell>
          <cell r="C26">
            <v>27117035.339999996</v>
          </cell>
          <cell r="D26">
            <v>0</v>
          </cell>
          <cell r="E26">
            <v>2433903.3500000015</v>
          </cell>
          <cell r="F26">
            <v>2433903.3500000015</v>
          </cell>
          <cell r="G26">
            <v>9925</v>
          </cell>
          <cell r="H26">
            <v>0</v>
          </cell>
          <cell r="I26">
            <v>893.25</v>
          </cell>
          <cell r="J26">
            <v>893.25</v>
          </cell>
          <cell r="K26">
            <v>2627.0000000074506</v>
          </cell>
          <cell r="L26">
            <v>0</v>
          </cell>
          <cell r="M26">
            <v>470</v>
          </cell>
          <cell r="N26">
            <v>470</v>
          </cell>
        </row>
        <row r="27">
          <cell r="B27">
            <v>436</v>
          </cell>
          <cell r="C27">
            <v>23238811.710000005</v>
          </cell>
          <cell r="D27">
            <v>0</v>
          </cell>
          <cell r="E27">
            <v>2091493.3100000008</v>
          </cell>
          <cell r="F27">
            <v>2091493.3100000008</v>
          </cell>
          <cell r="G27">
            <v>700</v>
          </cell>
          <cell r="H27">
            <v>0</v>
          </cell>
          <cell r="I27">
            <v>63</v>
          </cell>
          <cell r="J27">
            <v>63</v>
          </cell>
        </row>
        <row r="28">
          <cell r="B28">
            <v>437</v>
          </cell>
          <cell r="C28">
            <v>18318934.609999996</v>
          </cell>
          <cell r="D28">
            <v>0</v>
          </cell>
          <cell r="E28">
            <v>1648705.39</v>
          </cell>
          <cell r="F28">
            <v>1648705.39</v>
          </cell>
          <cell r="G28">
            <v>9085</v>
          </cell>
          <cell r="H28">
            <v>0</v>
          </cell>
          <cell r="I28">
            <v>817.65</v>
          </cell>
          <cell r="J28">
            <v>817.65</v>
          </cell>
          <cell r="K28">
            <v>-128684</v>
          </cell>
          <cell r="L28">
            <v>0</v>
          </cell>
          <cell r="M28">
            <v>-11581.56</v>
          </cell>
          <cell r="N28">
            <v>-11581.56</v>
          </cell>
        </row>
        <row r="29">
          <cell r="B29">
            <v>438</v>
          </cell>
          <cell r="C29">
            <v>19498657.240000006</v>
          </cell>
          <cell r="D29">
            <v>0</v>
          </cell>
          <cell r="E29">
            <v>1754879.0099999995</v>
          </cell>
          <cell r="F29">
            <v>1754879.0099999995</v>
          </cell>
          <cell r="G29">
            <v>4175</v>
          </cell>
          <cell r="H29">
            <v>0</v>
          </cell>
          <cell r="I29">
            <v>375.75</v>
          </cell>
          <cell r="J29">
            <v>375.75</v>
          </cell>
        </row>
        <row r="30">
          <cell r="B30">
            <v>439</v>
          </cell>
          <cell r="C30">
            <v>44402127.929999992</v>
          </cell>
          <cell r="D30">
            <v>0</v>
          </cell>
          <cell r="E30">
            <v>3996191.7299999986</v>
          </cell>
          <cell r="F30">
            <v>3996191.7299999986</v>
          </cell>
          <cell r="G30">
            <v>3350</v>
          </cell>
          <cell r="H30">
            <v>0</v>
          </cell>
          <cell r="I30">
            <v>301.5</v>
          </cell>
          <cell r="J30">
            <v>301.5</v>
          </cell>
          <cell r="K30">
            <v>69853.999999985099</v>
          </cell>
          <cell r="L30">
            <v>936</v>
          </cell>
          <cell r="M30">
            <v>6052</v>
          </cell>
          <cell r="N30">
            <v>6052</v>
          </cell>
        </row>
        <row r="31">
          <cell r="B31">
            <v>440</v>
          </cell>
          <cell r="C31">
            <v>16169511.460000001</v>
          </cell>
          <cell r="D31">
            <v>0</v>
          </cell>
          <cell r="E31">
            <v>1454555.05</v>
          </cell>
          <cell r="F31">
            <v>1454555.05</v>
          </cell>
          <cell r="G31">
            <v>900</v>
          </cell>
          <cell r="H31">
            <v>0</v>
          </cell>
          <cell r="I31">
            <v>81</v>
          </cell>
          <cell r="J31">
            <v>81</v>
          </cell>
          <cell r="K31">
            <v>-3530</v>
          </cell>
          <cell r="L31">
            <v>0</v>
          </cell>
          <cell r="M31">
            <v>-317.30000000011643</v>
          </cell>
          <cell r="N31">
            <v>-317.30000000011643</v>
          </cell>
        </row>
        <row r="32">
          <cell r="B32">
            <v>442</v>
          </cell>
          <cell r="C32">
            <v>11229046.76</v>
          </cell>
          <cell r="D32">
            <v>468</v>
          </cell>
          <cell r="E32">
            <v>1010380.2100000003</v>
          </cell>
          <cell r="F32">
            <v>1010380.2100000003</v>
          </cell>
          <cell r="G32">
            <v>1825</v>
          </cell>
          <cell r="H32">
            <v>0</v>
          </cell>
          <cell r="I32">
            <v>164.25</v>
          </cell>
          <cell r="J32">
            <v>164.25</v>
          </cell>
          <cell r="K32">
            <v>0</v>
          </cell>
          <cell r="L32">
            <v>468</v>
          </cell>
          <cell r="M32">
            <v>0</v>
          </cell>
          <cell r="N32">
            <v>0</v>
          </cell>
        </row>
        <row r="33">
          <cell r="B33">
            <v>443</v>
          </cell>
          <cell r="C33">
            <v>3592758.04</v>
          </cell>
          <cell r="D33">
            <v>0</v>
          </cell>
          <cell r="E33">
            <v>323348.41000000003</v>
          </cell>
          <cell r="F33">
            <v>323348.41000000003</v>
          </cell>
          <cell r="G33">
            <v>2050</v>
          </cell>
          <cell r="H33">
            <v>0</v>
          </cell>
          <cell r="I33">
            <v>184.5</v>
          </cell>
          <cell r="J33">
            <v>184.5</v>
          </cell>
        </row>
        <row r="34">
          <cell r="B34">
            <v>444</v>
          </cell>
          <cell r="C34">
            <v>3496405.65</v>
          </cell>
          <cell r="D34">
            <v>0</v>
          </cell>
          <cell r="E34">
            <v>314675.98000000004</v>
          </cell>
          <cell r="F34">
            <v>314675.98000000004</v>
          </cell>
          <cell r="G34">
            <v>1400</v>
          </cell>
          <cell r="H34">
            <v>0</v>
          </cell>
          <cell r="I34">
            <v>126</v>
          </cell>
          <cell r="J34">
            <v>126</v>
          </cell>
        </row>
        <row r="35">
          <cell r="B35">
            <v>445</v>
          </cell>
          <cell r="C35">
            <v>128171</v>
          </cell>
          <cell r="D35">
            <v>0</v>
          </cell>
          <cell r="E35">
            <v>11535.39</v>
          </cell>
          <cell r="F35">
            <v>11535.39</v>
          </cell>
          <cell r="G35">
            <v>700</v>
          </cell>
          <cell r="H35">
            <v>0</v>
          </cell>
          <cell r="I35">
            <v>63</v>
          </cell>
          <cell r="J35">
            <v>63</v>
          </cell>
        </row>
        <row r="36">
          <cell r="B36">
            <v>446</v>
          </cell>
          <cell r="C36">
            <v>5466060.3399999999</v>
          </cell>
          <cell r="D36">
            <v>0</v>
          </cell>
          <cell r="E36">
            <v>491945.94000000006</v>
          </cell>
          <cell r="F36">
            <v>491945.94000000006</v>
          </cell>
          <cell r="G36">
            <v>800</v>
          </cell>
          <cell r="H36">
            <v>0</v>
          </cell>
          <cell r="I36">
            <v>72</v>
          </cell>
          <cell r="J36">
            <v>72</v>
          </cell>
          <cell r="K36">
            <v>93559.188888888995</v>
          </cell>
          <cell r="L36">
            <v>0</v>
          </cell>
          <cell r="M36">
            <v>8420.3220000000001</v>
          </cell>
          <cell r="N36">
            <v>8420.3220000000001</v>
          </cell>
        </row>
        <row r="37">
          <cell r="B37">
            <v>447</v>
          </cell>
          <cell r="C37">
            <v>62529</v>
          </cell>
          <cell r="D37">
            <v>0</v>
          </cell>
          <cell r="E37">
            <v>5627.6100000000006</v>
          </cell>
          <cell r="F37">
            <v>5627.6100000000006</v>
          </cell>
          <cell r="G37">
            <v>300</v>
          </cell>
          <cell r="H37">
            <v>0</v>
          </cell>
          <cell r="I37">
            <v>27</v>
          </cell>
          <cell r="J37">
            <v>27</v>
          </cell>
        </row>
        <row r="38">
          <cell r="B38">
            <v>450</v>
          </cell>
          <cell r="C38">
            <v>95461033.480000034</v>
          </cell>
          <cell r="D38">
            <v>0</v>
          </cell>
          <cell r="E38">
            <v>8591495.629999999</v>
          </cell>
          <cell r="F38">
            <v>8591495.629999999</v>
          </cell>
          <cell r="G38">
            <v>3027</v>
          </cell>
          <cell r="H38">
            <v>0</v>
          </cell>
          <cell r="I38">
            <v>272.43</v>
          </cell>
          <cell r="J38">
            <v>272.43</v>
          </cell>
          <cell r="K38">
            <v>1251182.3899999999</v>
          </cell>
          <cell r="L38">
            <v>0</v>
          </cell>
          <cell r="M38">
            <v>112606.42</v>
          </cell>
          <cell r="N38">
            <v>112606.42</v>
          </cell>
        </row>
        <row r="39">
          <cell r="B39">
            <v>452</v>
          </cell>
          <cell r="C39">
            <v>19401012.649999999</v>
          </cell>
          <cell r="D39">
            <v>1237</v>
          </cell>
          <cell r="E39">
            <v>1745239.9799999997</v>
          </cell>
          <cell r="F39">
            <v>1745239.9799999997</v>
          </cell>
          <cell r="G39">
            <v>970</v>
          </cell>
          <cell r="H39">
            <v>0</v>
          </cell>
          <cell r="I39">
            <v>87.3</v>
          </cell>
          <cell r="J39">
            <v>87.3</v>
          </cell>
          <cell r="K39">
            <v>20874</v>
          </cell>
          <cell r="L39">
            <v>0</v>
          </cell>
          <cell r="M39">
            <v>1878</v>
          </cell>
          <cell r="N39">
            <v>1878</v>
          </cell>
        </row>
        <row r="40">
          <cell r="B40">
            <v>460</v>
          </cell>
          <cell r="C40">
            <v>3148881.13</v>
          </cell>
          <cell r="D40">
            <v>0</v>
          </cell>
          <cell r="E40">
            <v>283400.85000000003</v>
          </cell>
          <cell r="F40">
            <v>283400.85000000003</v>
          </cell>
          <cell r="G40">
            <v>1700</v>
          </cell>
          <cell r="H40">
            <v>0</v>
          </cell>
          <cell r="I40">
            <v>153</v>
          </cell>
          <cell r="J40">
            <v>153</v>
          </cell>
        </row>
        <row r="41">
          <cell r="B41">
            <v>462</v>
          </cell>
          <cell r="C41">
            <v>76444758.999999985</v>
          </cell>
          <cell r="D41">
            <v>0</v>
          </cell>
          <cell r="E41">
            <v>6880029.4600000018</v>
          </cell>
          <cell r="F41">
            <v>6880029.4600000018</v>
          </cell>
          <cell r="G41">
            <v>1675</v>
          </cell>
          <cell r="H41">
            <v>0</v>
          </cell>
          <cell r="I41">
            <v>150.75</v>
          </cell>
          <cell r="J41">
            <v>150.75</v>
          </cell>
        </row>
        <row r="42">
          <cell r="B42">
            <v>463</v>
          </cell>
          <cell r="C42">
            <v>5324684.6300000008</v>
          </cell>
          <cell r="D42">
            <v>0</v>
          </cell>
          <cell r="E42">
            <v>478522.30000000005</v>
          </cell>
          <cell r="F42">
            <v>478522.30000000005</v>
          </cell>
          <cell r="G42">
            <v>1200</v>
          </cell>
          <cell r="H42">
            <v>0</v>
          </cell>
          <cell r="I42">
            <v>108</v>
          </cell>
          <cell r="J42">
            <v>108</v>
          </cell>
        </row>
        <row r="43">
          <cell r="B43">
            <v>470</v>
          </cell>
          <cell r="C43">
            <v>17914482.179999996</v>
          </cell>
          <cell r="D43">
            <v>0</v>
          </cell>
          <cell r="E43">
            <v>1612069.56</v>
          </cell>
          <cell r="F43">
            <v>1612069.56</v>
          </cell>
          <cell r="G43">
            <v>6975</v>
          </cell>
          <cell r="H43">
            <v>0</v>
          </cell>
          <cell r="I43">
            <v>627.75</v>
          </cell>
          <cell r="J43">
            <v>627.75</v>
          </cell>
          <cell r="K43">
            <v>-2600</v>
          </cell>
          <cell r="L43">
            <v>0</v>
          </cell>
          <cell r="M43">
            <v>-233.99999999953434</v>
          </cell>
          <cell r="N43">
            <v>-233.99999999953434</v>
          </cell>
        </row>
        <row r="44">
          <cell r="B44">
            <v>472</v>
          </cell>
          <cell r="C44">
            <v>23069795.440000001</v>
          </cell>
          <cell r="D44">
            <v>0</v>
          </cell>
          <cell r="E44">
            <v>1637445.7400000009</v>
          </cell>
          <cell r="F44">
            <v>1637445.7400000009</v>
          </cell>
          <cell r="G44">
            <v>4350</v>
          </cell>
          <cell r="H44">
            <v>0</v>
          </cell>
          <cell r="I44">
            <v>391.5</v>
          </cell>
          <cell r="J44">
            <v>391.5</v>
          </cell>
          <cell r="K44">
            <v>1514763.5999999999</v>
          </cell>
          <cell r="L44">
            <v>0</v>
          </cell>
          <cell r="M44">
            <v>136328.70000000001</v>
          </cell>
          <cell r="N44">
            <v>136328.70000000001</v>
          </cell>
        </row>
        <row r="45">
          <cell r="B45">
            <v>474</v>
          </cell>
          <cell r="C45">
            <v>2492410.12</v>
          </cell>
          <cell r="D45">
            <v>0</v>
          </cell>
          <cell r="E45">
            <v>224316.71000000002</v>
          </cell>
          <cell r="F45">
            <v>224316.71000000002</v>
          </cell>
          <cell r="G45">
            <v>2600</v>
          </cell>
          <cell r="H45">
            <v>0</v>
          </cell>
          <cell r="I45">
            <v>234</v>
          </cell>
          <cell r="J45">
            <v>234</v>
          </cell>
        </row>
        <row r="46">
          <cell r="B46">
            <v>476</v>
          </cell>
          <cell r="C46">
            <v>5372505.5999999996</v>
          </cell>
          <cell r="D46">
            <v>0</v>
          </cell>
          <cell r="E46">
            <v>483527.51000000007</v>
          </cell>
          <cell r="F46">
            <v>483527.51000000007</v>
          </cell>
          <cell r="G46">
            <v>2750</v>
          </cell>
          <cell r="H46">
            <v>0</v>
          </cell>
          <cell r="I46">
            <v>247.5</v>
          </cell>
          <cell r="J46">
            <v>247.5</v>
          </cell>
        </row>
        <row r="47">
          <cell r="B47">
            <v>478</v>
          </cell>
          <cell r="C47">
            <v>151420</v>
          </cell>
          <cell r="D47">
            <v>0</v>
          </cell>
          <cell r="E47">
            <v>13629</v>
          </cell>
          <cell r="F47">
            <v>13629</v>
          </cell>
        </row>
        <row r="48">
          <cell r="B48">
            <v>482</v>
          </cell>
          <cell r="C48">
            <v>1004061.0800000001</v>
          </cell>
          <cell r="D48">
            <v>0</v>
          </cell>
          <cell r="E48">
            <v>90365.89</v>
          </cell>
          <cell r="F48">
            <v>90365.89</v>
          </cell>
          <cell r="G48">
            <v>18983</v>
          </cell>
          <cell r="H48">
            <v>0</v>
          </cell>
          <cell r="I48">
            <v>1708.47</v>
          </cell>
          <cell r="J48">
            <v>1708.47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(2)"/>
      <sheetName val="Sales"/>
      <sheetName val="dropdown"/>
    </sheetNames>
    <sheetDataSet>
      <sheetData sheetId="0"/>
      <sheetData sheetId="1"/>
      <sheetData sheetId="2">
        <row r="2">
          <cell r="H2" t="str">
            <v xml:space="preserve">CHENNAI/SOUTH-1 </v>
          </cell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LIQUIDATED DAMAGES 19\20</v>
          </cell>
        </row>
        <row r="22">
          <cell r="I22" t="str">
            <v>LIQUIDATED DAMAGES 20\21</v>
          </cell>
        </row>
        <row r="23">
          <cell r="I23" t="str">
            <v>HT INCOME OTHER THAN METER RENT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A"/>
      <sheetName val="Annexure B"/>
      <sheetName val="Sheet1"/>
      <sheetName val="Sheet3"/>
      <sheetName val="Sheet2"/>
    </sheetNames>
    <sheetDataSet>
      <sheetData sheetId="0"/>
      <sheetData sheetId="1"/>
      <sheetData sheetId="2"/>
      <sheetData sheetId="3">
        <row r="3">
          <cell r="C3">
            <v>42917</v>
          </cell>
        </row>
        <row r="4">
          <cell r="C4">
            <v>42948</v>
          </cell>
        </row>
        <row r="5">
          <cell r="C5">
            <v>42979</v>
          </cell>
        </row>
        <row r="6">
          <cell r="C6">
            <v>43009</v>
          </cell>
        </row>
        <row r="7">
          <cell r="C7">
            <v>43040</v>
          </cell>
        </row>
        <row r="8">
          <cell r="C8">
            <v>43070</v>
          </cell>
        </row>
        <row r="9">
          <cell r="C9">
            <v>43101</v>
          </cell>
        </row>
        <row r="10">
          <cell r="C10">
            <v>43132</v>
          </cell>
        </row>
        <row r="11">
          <cell r="C11">
            <v>43160</v>
          </cell>
        </row>
        <row r="12">
          <cell r="C12">
            <v>43191</v>
          </cell>
        </row>
        <row r="13">
          <cell r="C13">
            <v>43221</v>
          </cell>
        </row>
        <row r="14">
          <cell r="C14">
            <v>43252</v>
          </cell>
        </row>
        <row r="15">
          <cell r="C15">
            <v>43282</v>
          </cell>
        </row>
        <row r="16">
          <cell r="C16">
            <v>43313</v>
          </cell>
        </row>
        <row r="17">
          <cell r="C17">
            <v>43344</v>
          </cell>
        </row>
        <row r="18">
          <cell r="C18">
            <v>43374</v>
          </cell>
        </row>
        <row r="19">
          <cell r="C19">
            <v>43405</v>
          </cell>
        </row>
        <row r="20">
          <cell r="C20">
            <v>43435</v>
          </cell>
          <cell r="D20">
            <v>43435</v>
          </cell>
        </row>
        <row r="21">
          <cell r="C21">
            <v>43466</v>
          </cell>
          <cell r="D21">
            <v>43466</v>
          </cell>
        </row>
        <row r="22">
          <cell r="C22">
            <v>43497</v>
          </cell>
          <cell r="D22">
            <v>43497</v>
          </cell>
        </row>
        <row r="23">
          <cell r="C23">
            <v>43525</v>
          </cell>
          <cell r="D23">
            <v>43525</v>
          </cell>
        </row>
        <row r="24">
          <cell r="C24">
            <v>43556</v>
          </cell>
          <cell r="D24">
            <v>43556</v>
          </cell>
        </row>
        <row r="25">
          <cell r="C25">
            <v>43586</v>
          </cell>
          <cell r="D25">
            <v>43586</v>
          </cell>
        </row>
        <row r="26">
          <cell r="C26">
            <v>43617</v>
          </cell>
          <cell r="D26">
            <v>43617</v>
          </cell>
        </row>
        <row r="27">
          <cell r="C27">
            <v>43647</v>
          </cell>
          <cell r="D27">
            <v>43647</v>
          </cell>
        </row>
        <row r="28">
          <cell r="C28">
            <v>43678</v>
          </cell>
          <cell r="D28">
            <v>43678</v>
          </cell>
        </row>
        <row r="29">
          <cell r="C29">
            <v>43709</v>
          </cell>
          <cell r="D29">
            <v>43709</v>
          </cell>
        </row>
        <row r="30">
          <cell r="C30">
            <v>43739</v>
          </cell>
          <cell r="D30">
            <v>43739</v>
          </cell>
        </row>
        <row r="31">
          <cell r="C31">
            <v>43770</v>
          </cell>
          <cell r="D31">
            <v>43770</v>
          </cell>
        </row>
        <row r="32">
          <cell r="C32">
            <v>43800</v>
          </cell>
          <cell r="D32">
            <v>43800</v>
          </cell>
        </row>
        <row r="33">
          <cell r="C33">
            <v>43831</v>
          </cell>
          <cell r="D33">
            <v>43831</v>
          </cell>
        </row>
        <row r="34">
          <cell r="C34">
            <v>43862</v>
          </cell>
          <cell r="D34">
            <v>43862</v>
          </cell>
        </row>
        <row r="35">
          <cell r="C35">
            <v>43891</v>
          </cell>
          <cell r="D35">
            <v>43891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1.1 AND 1.3"/>
      <sheetName val="dropdown"/>
    </sheetNames>
    <sheetDataSet>
      <sheetData sheetId="0"/>
      <sheetData sheetId="1">
        <row r="2">
          <cell r="H2" t="str">
            <v xml:space="preserve">CHENNAI/SOUTH-1 </v>
          </cell>
        </row>
        <row r="3">
          <cell r="H3" t="str">
            <v xml:space="preserve">CHENNAI/WEST </v>
          </cell>
        </row>
        <row r="4">
          <cell r="H4" t="str">
            <v>CHENNAI/SOUTH-II</v>
          </cell>
        </row>
        <row r="5">
          <cell r="H5" t="str">
            <v xml:space="preserve">CHENGLEPAT </v>
          </cell>
        </row>
        <row r="6">
          <cell r="H6" t="str">
            <v>CE/CHENNAI/NORTH</v>
          </cell>
        </row>
        <row r="7">
          <cell r="H7" t="str">
            <v xml:space="preserve">CHENNAI/NORTH </v>
          </cell>
        </row>
        <row r="8">
          <cell r="H8" t="str">
            <v xml:space="preserve">CHENNAI/CENTRAL </v>
          </cell>
        </row>
        <row r="9">
          <cell r="H9" t="str">
            <v>CE/VELLORE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  <sheetName val="AdarshGSTPosition"/>
      <sheetName val="working February 2019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LIQUIDATED DAMAGES 19\20</v>
          </cell>
        </row>
        <row r="22">
          <cell r="I22" t="str">
            <v>LIQUIDATED DAMAGES 20\21</v>
          </cell>
        </row>
        <row r="23">
          <cell r="I23" t="str">
            <v>HT INCOME OTHER THAN METER RENT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  <sheetName val="Annexure-1.3"/>
      <sheetName val="Sheet1"/>
    </sheetNames>
    <sheetDataSet>
      <sheetData sheetId="0"/>
      <sheetData sheetId="1">
        <row r="2">
          <cell r="H2" t="str">
            <v xml:space="preserve">CHENNAI/SOUTH-1 </v>
          </cell>
        </row>
        <row r="3">
          <cell r="H3" t="str">
            <v xml:space="preserve">CHENNAI/WEST </v>
          </cell>
        </row>
        <row r="4">
          <cell r="H4" t="str">
            <v>CHENNAI/SOUTH-II</v>
          </cell>
        </row>
        <row r="5">
          <cell r="H5" t="str">
            <v xml:space="preserve">CHENGLEPAT </v>
          </cell>
        </row>
        <row r="6">
          <cell r="H6" t="str">
            <v>CE/CHENNAI/NORTH</v>
          </cell>
        </row>
        <row r="7">
          <cell r="H7" t="str">
            <v xml:space="preserve">CHENNAI/NORTH </v>
          </cell>
        </row>
        <row r="8">
          <cell r="H8" t="str">
            <v xml:space="preserve">CHENNAI/CENTRAL </v>
          </cell>
        </row>
        <row r="9">
          <cell r="H9" t="str">
            <v>CE/VELLORE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UDANGUDI</v>
          </cell>
        </row>
        <row r="117">
          <cell r="H117" t="str">
            <v>MM 3</v>
          </cell>
        </row>
        <row r="118">
          <cell r="H118" t="str">
            <v>CDC SCHEMES</v>
          </cell>
        </row>
        <row r="119">
          <cell r="H119" t="str">
            <v>GM-HRD</v>
          </cell>
        </row>
        <row r="120">
          <cell r="H120" t="str">
            <v>HRD-Kit Value</v>
          </cell>
        </row>
        <row r="121">
          <cell r="H121" t="str">
            <v>NCTPP</v>
          </cell>
        </row>
        <row r="122">
          <cell r="H122" t="str">
            <v>Thermal Training Institute NCTPS1</v>
          </cell>
        </row>
        <row r="123">
          <cell r="H123" t="str">
            <v>Pole Casting</v>
          </cell>
        </row>
        <row r="124">
          <cell r="H124" t="str">
            <v>SE/Civil/Hydro Project -Uratchikotai</v>
          </cell>
        </row>
        <row r="125">
          <cell r="H125" t="str">
            <v xml:space="preserve">CE COMMERCIAL(PPP) </v>
          </cell>
        </row>
        <row r="126">
          <cell r="H126" t="str">
            <v>CE COMMERCIAL</v>
          </cell>
        </row>
        <row r="127">
          <cell r="H127" t="str">
            <v xml:space="preserve">SE-PLANNING 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DCO"/>
      <sheetName val="dropdown"/>
      <sheetName val="Sheet1"/>
    </sheetNames>
    <sheetDataSet>
      <sheetData sheetId="0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.1"/>
      <sheetName val="A-1.3"/>
      <sheetName val="dropdown"/>
      <sheetName val="Sheet1"/>
      <sheetName val="Sheet2"/>
    </sheetNames>
    <sheetDataSet>
      <sheetData sheetId="0"/>
      <sheetData sheetId="1"/>
      <sheetData sheetId="2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PIVOT"/>
      <sheetName val="E INVOICE ERROR"/>
      <sheetName val="SALES"/>
      <sheetName val="RCM PIVOT"/>
      <sheetName val="RCM"/>
      <sheetName val="dropdown"/>
    </sheetNames>
    <sheetDataSet>
      <sheetData sheetId="0"/>
      <sheetData sheetId="1"/>
      <sheetData sheetId="2"/>
      <sheetData sheetId="3"/>
      <sheetData sheetId="4"/>
      <sheetData sheetId="5">
        <row r="2">
          <cell r="H2" t="str">
            <v xml:space="preserve">CHENNAI/SOUTH-1 </v>
          </cell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  <sheetName val="Annexure A - 1.2"/>
      <sheetName val="Annexure A - 1.6"/>
      <sheetName val="Annexure - 1.7"/>
    </sheetNames>
    <sheetDataSet>
      <sheetData sheetId="0" refreshError="1"/>
      <sheetData sheetId="1">
        <row r="2">
          <cell r="I2" t="str">
            <v>FLY ASH SALES1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  <row r="22">
          <cell r="I22" t="str">
            <v>LIQUIDATED DAMAGES 20\21</v>
          </cell>
        </row>
        <row r="23">
          <cell r="I23" t="str">
            <v>LIQUIDATED DAMAGES 19\20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"/>
      <sheetName val="oct 2020"/>
      <sheetName val="TDSABSTRACT"/>
      <sheetName val="GSTABSTRACT"/>
      <sheetName val="LD GST"/>
      <sheetName val="GST on LD invoice details"/>
      <sheetName val="Generate Invoice "/>
      <sheetName val="Circlewise TDS"/>
    </sheetNames>
    <sheetDataSet>
      <sheetData sheetId="0">
        <row r="2">
          <cell r="A2" t="str">
            <v>AMPTECH HI-VOLTAGE EQUIPMENT</v>
          </cell>
        </row>
        <row r="3">
          <cell r="A3" t="str">
            <v>AMPTECH POWER TRANSFORMERS</v>
          </cell>
        </row>
        <row r="4">
          <cell r="A4" t="str">
            <v>APOORV ELECTRICALS INDIA PVT LTD</v>
          </cell>
        </row>
        <row r="5">
          <cell r="A5" t="str">
            <v>AVON METERS PVT LTD</v>
          </cell>
        </row>
        <row r="6">
          <cell r="A6" t="str">
            <v>CAPITAL POWER SYSTEMS LTD</v>
          </cell>
        </row>
        <row r="7">
          <cell r="A7" t="str">
            <v xml:space="preserve">EMMESS CONTROL PVT LTD </v>
          </cell>
        </row>
        <row r="8">
          <cell r="A8" t="str">
            <v xml:space="preserve">EMMESS ELECTRICALS </v>
          </cell>
        </row>
        <row r="9">
          <cell r="A9" t="str">
            <v>ENERGY TEC</v>
          </cell>
        </row>
        <row r="10">
          <cell r="A10" t="str">
            <v>FORCE MOTORS LIMITED</v>
          </cell>
        </row>
        <row r="11">
          <cell r="A11" t="str">
            <v>GENUS POWER INFRASTRUCTURES LTD</v>
          </cell>
        </row>
        <row r="12">
          <cell r="A12" t="str">
            <v>HIMACHAL ENERGY PRIVATE LIMITED</v>
          </cell>
        </row>
        <row r="13">
          <cell r="A13" t="str">
            <v>HPL ELECTRIC&amp;POWER LTD</v>
          </cell>
        </row>
        <row r="14">
          <cell r="A14" t="str">
            <v>IPL PRODUCTS</v>
          </cell>
        </row>
        <row r="15">
          <cell r="A15" t="str">
            <v>LARSON AND TURBO</v>
          </cell>
        </row>
        <row r="16">
          <cell r="A16" t="str">
            <v>MADHAV ENGINEERIS PVT LTD</v>
          </cell>
        </row>
        <row r="17">
          <cell r="A17" t="str">
            <v xml:space="preserve">MAHINDRA&amp;MAHINDRA LIMITED </v>
          </cell>
        </row>
        <row r="18">
          <cell r="A18" t="str">
            <v>NAGA ELECTRICAL INDUSTRIES</v>
          </cell>
        </row>
        <row r="19">
          <cell r="A19" t="str">
            <v>ORANGE POWER</v>
          </cell>
        </row>
        <row r="20">
          <cell r="A20" t="str">
            <v>P G R TRANSFORMERS</v>
          </cell>
        </row>
        <row r="21">
          <cell r="A21" t="str">
            <v>PATEL BROTHERS</v>
          </cell>
        </row>
        <row r="22">
          <cell r="A22" t="str">
            <v>SAI BABA ENGG</v>
          </cell>
        </row>
        <row r="23">
          <cell r="A23" t="str">
            <v>SATHISH ENGG WORKS</v>
          </cell>
        </row>
        <row r="24">
          <cell r="A24" t="str">
            <v>SATHIYA ENGG</v>
          </cell>
        </row>
        <row r="25">
          <cell r="A25" t="str">
            <v>SECURE METERS LTD</v>
          </cell>
        </row>
        <row r="26">
          <cell r="A26" t="str">
            <v>SECURE SEALS PVT INDIA LTD</v>
          </cell>
        </row>
        <row r="27">
          <cell r="A27" t="str">
            <v>SENTHIL ELECTRONICS</v>
          </cell>
        </row>
        <row r="28">
          <cell r="A28" t="str">
            <v>SRI SARAVANAELECTRO FIRM</v>
          </cell>
        </row>
        <row r="29">
          <cell r="A29" t="str">
            <v>SRI SIVA DURGA ENGINEERING</v>
          </cell>
        </row>
        <row r="30">
          <cell r="A30" t="str">
            <v>TOP LINE SWITCHGEAR PVT LTD</v>
          </cell>
        </row>
        <row r="31">
          <cell r="A31" t="str">
            <v>TOYOTA KIRLOSKER MOTOR PVT LTD</v>
          </cell>
        </row>
        <row r="32">
          <cell r="A32" t="str">
            <v xml:space="preserve">VIDYUTH CONTROL SYESTEMS PVT LTD </v>
          </cell>
        </row>
        <row r="33">
          <cell r="A33" t="str">
            <v>PARIMALA FABRICATORS &amp;ENGG WORKS</v>
          </cell>
        </row>
        <row r="34">
          <cell r="A34" t="str">
            <v>SRI RENGAN ELECT MECH  INDUSTRY</v>
          </cell>
        </row>
        <row r="35">
          <cell r="A35">
            <v>0</v>
          </cell>
        </row>
        <row r="36">
          <cell r="A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A1"/>
      <sheetName val="Sales  A3"/>
      <sheetName val="dropdown"/>
    </sheetNames>
    <sheetDataSet>
      <sheetData sheetId="0"/>
      <sheetData sheetId="1"/>
      <sheetData sheetId="2">
        <row r="2"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  <sheetName val="FEB-2020"/>
      <sheetName val="Mar-2020"/>
      <sheetName val="Sheet1"/>
      <sheetName val="GST LD from June to September"/>
      <sheetName val="Sheet2"/>
      <sheetName val="Sheet3"/>
    </sheetNames>
    <sheetDataSet>
      <sheetData sheetId="0" refreshError="1"/>
      <sheetData sheetId="1">
        <row r="2">
          <cell r="H2" t="str">
            <v xml:space="preserve">CHENNAI/SOUTH-1 </v>
          </cell>
        </row>
        <row r="3">
          <cell r="H3" t="str">
            <v xml:space="preserve">CHENNAI/WEST </v>
          </cell>
        </row>
        <row r="4">
          <cell r="H4" t="str">
            <v>CHENNAI/SOUTH-II</v>
          </cell>
        </row>
        <row r="5">
          <cell r="H5" t="str">
            <v xml:space="preserve">CHENGLEPAT </v>
          </cell>
        </row>
        <row r="6">
          <cell r="H6" t="str">
            <v>CE/CHENNAI/NORTH</v>
          </cell>
        </row>
        <row r="7">
          <cell r="H7" t="str">
            <v xml:space="preserve">CHENNAI/NORTH </v>
          </cell>
        </row>
        <row r="8">
          <cell r="H8" t="str">
            <v xml:space="preserve">CHENNAI/CENTRAL </v>
          </cell>
        </row>
        <row r="9">
          <cell r="H9" t="str">
            <v>CE/VELLORE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PIVOT"/>
      <sheetName val="E INVOICE ERROR"/>
      <sheetName val="SALES"/>
      <sheetName val="RCM PIVOT"/>
      <sheetName val="RCM"/>
      <sheetName val="dropdown"/>
    </sheetNames>
    <sheetDataSet>
      <sheetData sheetId="0"/>
      <sheetData sheetId="1"/>
      <sheetData sheetId="2"/>
      <sheetData sheetId="3"/>
      <sheetData sheetId="4"/>
      <sheetData sheetId="5">
        <row r="2">
          <cell r="H2" t="str">
            <v xml:space="preserve">CHENNAI/SOUTH-1 </v>
          </cell>
          <cell r="J2" t="str">
            <v>CGST + SGST - 5%</v>
          </cell>
        </row>
        <row r="3">
          <cell r="H3" t="str">
            <v xml:space="preserve">CHENNAI/WEST </v>
          </cell>
          <cell r="J3" t="str">
            <v>CGST + SGST - 12%</v>
          </cell>
        </row>
        <row r="4">
          <cell r="H4" t="str">
            <v>CHENNAI/SOUTH-II</v>
          </cell>
          <cell r="J4" t="str">
            <v>CGST + SGST - 18%</v>
          </cell>
        </row>
        <row r="5">
          <cell r="H5" t="str">
            <v xml:space="preserve">CHENGLEPAT </v>
          </cell>
          <cell r="J5" t="str">
            <v>CGST + SGST - 28%</v>
          </cell>
        </row>
        <row r="6">
          <cell r="H6" t="str">
            <v>CE/CHENNAI/NORTH</v>
          </cell>
          <cell r="J6" t="str">
            <v>IGST - 5%</v>
          </cell>
        </row>
        <row r="7">
          <cell r="H7" t="str">
            <v xml:space="preserve">CHENNAI/NORTH </v>
          </cell>
          <cell r="J7" t="str">
            <v>IGST - 12%</v>
          </cell>
        </row>
        <row r="8">
          <cell r="H8" t="str">
            <v xml:space="preserve">CHENNAI/CENTRAL </v>
          </cell>
          <cell r="J8" t="str">
            <v>IGST - 18%</v>
          </cell>
        </row>
        <row r="9">
          <cell r="H9" t="str">
            <v>CE/VELLORE</v>
          </cell>
          <cell r="J9" t="str">
            <v>IGST - 28%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"/>
      <sheetName val="macro Pivot"/>
      <sheetName val="Conso. Sheet"/>
      <sheetName val="Sheet1"/>
      <sheetName val="Portal "/>
      <sheetName val="Portal pivot"/>
      <sheetName val="GSTR 3B reconciliation"/>
      <sheetName val="Pudukottai &amp; kallakurch removed"/>
    </sheetNames>
    <sheetDataSet>
      <sheetData sheetId="0">
        <row r="2">
          <cell r="H2" t="str">
            <v xml:space="preserve">CHENNAI/SOUTH-1 </v>
          </cell>
          <cell r="I2" t="str">
            <v>FLY ASH SALES</v>
          </cell>
          <cell r="J2" t="str">
            <v>CGST + SGST - 5%</v>
          </cell>
        </row>
        <row r="3">
          <cell r="H3" t="str">
            <v xml:space="preserve">CHENNAI/WEST </v>
          </cell>
          <cell r="I3" t="str">
            <v>COAL MILL REJECT</v>
          </cell>
          <cell r="J3" t="str">
            <v>CGST + SGST - 12%</v>
          </cell>
        </row>
        <row r="4">
          <cell r="H4" t="str">
            <v>CHENNAI/SOUTH-II</v>
          </cell>
          <cell r="I4" t="str">
            <v>INPLANT TRAINING</v>
          </cell>
          <cell r="J4" t="str">
            <v>CGST + SGST - 18%</v>
          </cell>
        </row>
        <row r="5">
          <cell r="H5" t="str">
            <v xml:space="preserve">CHENGLEPAT </v>
          </cell>
          <cell r="I5" t="str">
            <v>TENDER SALES</v>
          </cell>
          <cell r="J5" t="str">
            <v>CGST + SGST - 28%</v>
          </cell>
        </row>
        <row r="6">
          <cell r="H6" t="str">
            <v>CE/CHENNAI/NORTH</v>
          </cell>
          <cell r="I6" t="str">
            <v>TESTING FEES</v>
          </cell>
          <cell r="J6" t="str">
            <v>IGST - 5%</v>
          </cell>
        </row>
        <row r="7">
          <cell r="H7" t="str">
            <v xml:space="preserve">CHENNAI/NORTH </v>
          </cell>
          <cell r="I7" t="str">
            <v>NCES INCOME</v>
          </cell>
          <cell r="J7" t="str">
            <v>IGST - 12%</v>
          </cell>
        </row>
        <row r="8">
          <cell r="H8" t="str">
            <v xml:space="preserve">CHENNAI/CENTRAL </v>
          </cell>
          <cell r="I8" t="str">
            <v>RENTAL INCOME</v>
          </cell>
          <cell r="J8" t="str">
            <v>IGST - 18%</v>
          </cell>
        </row>
        <row r="9">
          <cell r="H9" t="str">
            <v>CE/VELLORE</v>
          </cell>
          <cell r="I9" t="str">
            <v>REGISTRATION FEES</v>
          </cell>
          <cell r="J9" t="str">
            <v>IGST - 28%</v>
          </cell>
        </row>
        <row r="10">
          <cell r="H10" t="str">
            <v xml:space="preserve">VELLORE </v>
          </cell>
          <cell r="I10" t="str">
            <v>SCRAP SALES</v>
          </cell>
        </row>
        <row r="11">
          <cell r="H11" t="str">
            <v xml:space="preserve">KRISHNAGIRI </v>
          </cell>
          <cell r="I11" t="str">
            <v>LIQUIDATED DAMAGES</v>
          </cell>
        </row>
        <row r="12">
          <cell r="H12" t="str">
            <v>KANCHEEPURAM</v>
          </cell>
          <cell r="I12" t="str">
            <v>PENAL INTEREST ON SD EMD GROUND RENT ETC</v>
          </cell>
        </row>
        <row r="13">
          <cell r="H13" t="str">
            <v>THIRUPATHUR</v>
          </cell>
          <cell r="I13" t="str">
            <v>DEMURRAGE CHARGES</v>
          </cell>
        </row>
        <row r="14">
          <cell r="H14" t="str">
            <v xml:space="preserve">DHARMAPURI </v>
          </cell>
          <cell r="I14" t="str">
            <v>COAL WING INCOME</v>
          </cell>
        </row>
        <row r="15">
          <cell r="H15" t="str">
            <v>CE/ERODE</v>
          </cell>
          <cell r="I15" t="str">
            <v>HT INCOME</v>
          </cell>
        </row>
        <row r="16">
          <cell r="H16" t="str">
            <v xml:space="preserve">SALEM </v>
          </cell>
          <cell r="I16" t="str">
            <v>LT INCOME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1.1 AND 1.3"/>
      <sheetName val="Sheet1"/>
      <sheetName val="dropdown"/>
    </sheetNames>
    <sheetDataSet>
      <sheetData sheetId="0"/>
      <sheetData sheetId="1"/>
      <sheetData sheetId="2">
        <row r="2">
          <cell r="H2" t="str">
            <v xml:space="preserve">CHENNAI/SOUTH-1 </v>
          </cell>
        </row>
        <row r="3">
          <cell r="H3" t="str">
            <v xml:space="preserve">CHENNAI/WEST </v>
          </cell>
        </row>
        <row r="4">
          <cell r="H4" t="str">
            <v>CHENNAI/SOUTH-II</v>
          </cell>
        </row>
        <row r="5">
          <cell r="H5" t="str">
            <v xml:space="preserve">CHENGLEPAT </v>
          </cell>
        </row>
        <row r="6">
          <cell r="H6" t="str">
            <v>CE/CHENNAI/NORTH</v>
          </cell>
        </row>
        <row r="7">
          <cell r="H7" t="str">
            <v xml:space="preserve">CHENNAI/NORTH </v>
          </cell>
        </row>
        <row r="8">
          <cell r="H8" t="str">
            <v xml:space="preserve">CHENNAI/CENTRAL </v>
          </cell>
        </row>
        <row r="9">
          <cell r="H9" t="str">
            <v>CE/VELLORE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2018-Annexure 1.1"/>
      <sheetName val="11-2018 Annx 1.1 weighment Chrg"/>
      <sheetName val="11-2018 Annexure 1.3"/>
      <sheetName val="dropdown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CCE47-0D06-4D82-AD61-342A62BFBE0D}">
  <dimension ref="A1:AK107"/>
  <sheetViews>
    <sheetView tabSelected="1" topLeftCell="V1" zoomScaleNormal="100" workbookViewId="0">
      <pane ySplit="4" topLeftCell="A5" activePane="bottomLeft" state="frozen"/>
      <selection pane="bottomLeft" activeCell="AG3" sqref="AG3"/>
    </sheetView>
  </sheetViews>
  <sheetFormatPr defaultRowHeight="15" x14ac:dyDescent="0.25"/>
  <cols>
    <col min="1" max="1" width="44.140625" customWidth="1"/>
    <col min="2" max="2" width="10" customWidth="1"/>
    <col min="3" max="3" width="14.42578125" bestFit="1" customWidth="1"/>
    <col min="4" max="4" width="22" customWidth="1"/>
    <col min="5" max="5" width="13.85546875" bestFit="1" customWidth="1"/>
    <col min="6" max="6" width="12.42578125" customWidth="1"/>
    <col min="7" max="7" width="16.140625" customWidth="1"/>
    <col min="8" max="8" width="25.5703125" customWidth="1"/>
    <col min="9" max="9" width="22" customWidth="1"/>
    <col min="10" max="10" width="11.5703125" customWidth="1"/>
    <col min="11" max="11" width="12.42578125" customWidth="1"/>
    <col min="12" max="12" width="12.140625" customWidth="1"/>
    <col min="13" max="13" width="16.28515625" customWidth="1"/>
    <col min="14" max="14" width="9.140625" customWidth="1"/>
    <col min="15" max="15" width="14.7109375" customWidth="1"/>
    <col min="16" max="16" width="14.42578125" customWidth="1"/>
    <col min="17" max="17" width="24.28515625" customWidth="1"/>
    <col min="18" max="18" width="9.140625" customWidth="1"/>
    <col min="19" max="19" width="14.7109375" customWidth="1"/>
    <col min="20" max="20" width="14.42578125" customWidth="1"/>
    <col min="21" max="21" width="24.28515625" customWidth="1"/>
    <col min="22" max="22" width="13.85546875" customWidth="1"/>
    <col min="23" max="23" width="9.140625" customWidth="1"/>
    <col min="24" max="24" width="14.42578125" customWidth="1"/>
    <col min="25" max="25" width="11.28515625" customWidth="1"/>
    <col min="26" max="26" width="9.140625" customWidth="1"/>
    <col min="27" max="27" width="6" customWidth="1"/>
    <col min="28" max="28" width="14.5703125" customWidth="1"/>
    <col min="29" max="29" width="22" customWidth="1"/>
    <col min="30" max="30" width="11.5703125" bestFit="1" customWidth="1"/>
    <col min="31" max="31" width="12.42578125" bestFit="1" customWidth="1"/>
    <col min="32" max="32" width="12.140625" bestFit="1" customWidth="1"/>
    <col min="33" max="33" width="21.42578125" customWidth="1"/>
    <col min="34" max="34" width="9.140625" customWidth="1"/>
    <col min="35" max="35" width="11.5703125" bestFit="1" customWidth="1"/>
    <col min="36" max="36" width="12.42578125" bestFit="1" customWidth="1"/>
    <col min="37" max="37" width="12.140625" bestFit="1" customWidth="1"/>
  </cols>
  <sheetData>
    <row r="1" spans="1:37" ht="21" x14ac:dyDescent="0.35">
      <c r="A1" s="1" t="s">
        <v>0</v>
      </c>
      <c r="B1" s="2"/>
      <c r="C1" s="2"/>
      <c r="D1" s="2"/>
      <c r="E1" s="3"/>
      <c r="F1" s="3"/>
      <c r="G1" s="4"/>
      <c r="AD1" s="5" t="s">
        <v>1</v>
      </c>
      <c r="AE1" s="5"/>
      <c r="AF1" s="5"/>
      <c r="AG1" s="6"/>
      <c r="AH1" s="6"/>
      <c r="AI1" s="5" t="s">
        <v>1</v>
      </c>
      <c r="AJ1" s="5"/>
      <c r="AK1" s="5"/>
    </row>
    <row r="2" spans="1:37" ht="19.5" thickBot="1" x14ac:dyDescent="0.35">
      <c r="A2" s="7"/>
      <c r="D2" s="8">
        <v>2090320</v>
      </c>
      <c r="E2" s="8">
        <v>2090319</v>
      </c>
      <c r="F2" s="9"/>
      <c r="G2" s="8">
        <v>2090324</v>
      </c>
      <c r="H2" s="8">
        <v>2090323</v>
      </c>
      <c r="I2" s="8">
        <v>2090322</v>
      </c>
      <c r="AD2" s="10">
        <v>2090321</v>
      </c>
      <c r="AE2" s="10">
        <v>2090320</v>
      </c>
      <c r="AF2" s="10">
        <v>2090319</v>
      </c>
      <c r="AG2" s="11"/>
      <c r="AH2" s="11"/>
      <c r="AI2" s="10">
        <v>2090324</v>
      </c>
      <c r="AJ2" s="10">
        <v>2090323</v>
      </c>
      <c r="AK2" s="12">
        <v>2090322</v>
      </c>
    </row>
    <row r="3" spans="1:37" ht="70.5" customHeight="1" thickBot="1" x14ac:dyDescent="0.4">
      <c r="A3" s="1"/>
      <c r="B3" s="1"/>
      <c r="C3" s="13" t="s">
        <v>2</v>
      </c>
      <c r="D3" s="14"/>
      <c r="E3" s="14"/>
      <c r="F3" s="14"/>
      <c r="G3" s="14"/>
      <c r="H3" s="15" t="s">
        <v>3</v>
      </c>
      <c r="I3" s="16"/>
      <c r="J3" s="16"/>
      <c r="K3" s="16"/>
      <c r="L3" s="17"/>
      <c r="M3" s="16" t="s">
        <v>4</v>
      </c>
      <c r="N3" s="16"/>
      <c r="O3" s="16"/>
      <c r="P3" s="16"/>
      <c r="Q3" s="18" t="s">
        <v>5</v>
      </c>
      <c r="R3" s="19"/>
      <c r="S3" s="19"/>
      <c r="T3" s="20"/>
      <c r="U3" s="15" t="s">
        <v>6</v>
      </c>
      <c r="V3" s="16"/>
      <c r="W3" s="16"/>
      <c r="X3" s="17"/>
      <c r="Y3" s="18" t="s">
        <v>7</v>
      </c>
      <c r="Z3" s="19"/>
      <c r="AA3" s="19"/>
      <c r="AB3" s="20"/>
      <c r="AC3" s="19" t="s">
        <v>8</v>
      </c>
      <c r="AD3" s="19"/>
      <c r="AE3" s="19"/>
      <c r="AF3" s="20"/>
      <c r="AH3" s="18" t="s">
        <v>9</v>
      </c>
      <c r="AI3" s="19"/>
      <c r="AJ3" s="19"/>
      <c r="AK3" s="20"/>
    </row>
    <row r="4" spans="1:37" ht="15.75" thickBot="1" x14ac:dyDescent="0.3">
      <c r="A4" s="21" t="s">
        <v>10</v>
      </c>
      <c r="B4" s="22" t="s">
        <v>11</v>
      </c>
      <c r="C4" s="23" t="s">
        <v>12</v>
      </c>
      <c r="D4" s="23" t="s">
        <v>13</v>
      </c>
      <c r="E4" s="23" t="s">
        <v>14</v>
      </c>
      <c r="F4" s="23" t="s">
        <v>15</v>
      </c>
      <c r="G4" s="23" t="s">
        <v>16</v>
      </c>
      <c r="H4" s="24" t="s">
        <v>17</v>
      </c>
      <c r="I4" s="25" t="s">
        <v>13</v>
      </c>
      <c r="J4" s="25" t="s">
        <v>14</v>
      </c>
      <c r="K4" s="25" t="s">
        <v>15</v>
      </c>
      <c r="L4" s="26" t="s">
        <v>16</v>
      </c>
      <c r="M4" s="25" t="s">
        <v>13</v>
      </c>
      <c r="N4" s="25" t="s">
        <v>14</v>
      </c>
      <c r="O4" s="25" t="s">
        <v>15</v>
      </c>
      <c r="P4" s="25" t="s">
        <v>16</v>
      </c>
      <c r="Q4" s="24" t="s">
        <v>13</v>
      </c>
      <c r="R4" s="25" t="s">
        <v>14</v>
      </c>
      <c r="S4" s="25" t="s">
        <v>15</v>
      </c>
      <c r="T4" s="27" t="s">
        <v>16</v>
      </c>
      <c r="U4" s="25" t="s">
        <v>13</v>
      </c>
      <c r="V4" s="25" t="s">
        <v>14</v>
      </c>
      <c r="W4" s="25" t="s">
        <v>15</v>
      </c>
      <c r="X4" s="25" t="s">
        <v>16</v>
      </c>
      <c r="Y4" s="24" t="s">
        <v>13</v>
      </c>
      <c r="Z4" s="25" t="s">
        <v>14</v>
      </c>
      <c r="AA4" s="25" t="s">
        <v>15</v>
      </c>
      <c r="AB4" s="27" t="s">
        <v>16</v>
      </c>
      <c r="AC4" s="25" t="s">
        <v>13</v>
      </c>
      <c r="AD4" s="25" t="s">
        <v>14</v>
      </c>
      <c r="AE4" s="25" t="s">
        <v>15</v>
      </c>
      <c r="AF4" s="27" t="s">
        <v>16</v>
      </c>
      <c r="AH4" s="24" t="s">
        <v>13</v>
      </c>
      <c r="AI4" s="25" t="s">
        <v>14</v>
      </c>
      <c r="AJ4" s="25" t="s">
        <v>15</v>
      </c>
      <c r="AK4" s="25" t="s">
        <v>16</v>
      </c>
    </row>
    <row r="5" spans="1:37" x14ac:dyDescent="0.25">
      <c r="A5" s="28" t="s">
        <v>18</v>
      </c>
      <c r="B5" s="29">
        <f>VLOOKUP(C5,'[1]FINAL CODE FOR CIRCLES'!$B$2:$C$81,2,0)</f>
        <v>2501</v>
      </c>
      <c r="C5" s="30">
        <v>550</v>
      </c>
      <c r="D5" s="31"/>
      <c r="E5" s="31"/>
      <c r="F5" s="31"/>
      <c r="G5" s="32"/>
      <c r="H5" s="33"/>
      <c r="I5" s="31"/>
      <c r="J5" s="31"/>
      <c r="K5" s="31"/>
      <c r="L5" s="34"/>
      <c r="M5" s="35">
        <v>0</v>
      </c>
      <c r="N5" s="31">
        <v>0</v>
      </c>
      <c r="O5" s="31">
        <v>0</v>
      </c>
      <c r="P5" s="32">
        <v>0</v>
      </c>
      <c r="Q5" s="33">
        <v>0</v>
      </c>
      <c r="R5" s="31">
        <v>0</v>
      </c>
      <c r="S5" s="31">
        <v>0</v>
      </c>
      <c r="T5" s="34">
        <v>0</v>
      </c>
      <c r="U5" s="35">
        <v>0</v>
      </c>
      <c r="V5" s="31">
        <v>0</v>
      </c>
      <c r="W5" s="31">
        <v>0</v>
      </c>
      <c r="X5" s="32">
        <v>0</v>
      </c>
      <c r="Y5" s="33">
        <v>0</v>
      </c>
      <c r="Z5" s="31">
        <v>0</v>
      </c>
      <c r="AA5" s="31">
        <v>0</v>
      </c>
      <c r="AB5" s="34">
        <v>0</v>
      </c>
      <c r="AC5" s="35">
        <f t="shared" ref="AC5:AF36" si="0">D5+I5+M5+Q5+U5+Y5</f>
        <v>0</v>
      </c>
      <c r="AD5" s="31">
        <f t="shared" si="0"/>
        <v>0</v>
      </c>
      <c r="AE5" s="31">
        <f t="shared" si="0"/>
        <v>0</v>
      </c>
      <c r="AF5" s="31">
        <f t="shared" si="0"/>
        <v>0</v>
      </c>
      <c r="AG5" s="31"/>
      <c r="AH5" s="31">
        <v>40868</v>
      </c>
      <c r="AI5" s="31"/>
      <c r="AJ5" s="31">
        <v>1022</v>
      </c>
      <c r="AK5" s="31">
        <v>1022</v>
      </c>
    </row>
    <row r="6" spans="1:37" x14ac:dyDescent="0.25">
      <c r="A6" s="28" t="s">
        <v>19</v>
      </c>
      <c r="B6" s="29">
        <f>VLOOKUP(C6,'[1]FINAL CODE FOR CIRCLES'!$B$2:$C$81,2,0)</f>
        <v>2245</v>
      </c>
      <c r="C6" s="30">
        <v>635</v>
      </c>
      <c r="D6" s="31">
        <v>4985475</v>
      </c>
      <c r="E6" s="31"/>
      <c r="F6" s="31">
        <v>448692.75</v>
      </c>
      <c r="G6" s="32">
        <v>448692.75</v>
      </c>
      <c r="H6" s="33"/>
      <c r="I6" s="31"/>
      <c r="J6" s="31"/>
      <c r="K6" s="31"/>
      <c r="L6" s="34"/>
      <c r="M6" s="35">
        <v>0</v>
      </c>
      <c r="N6" s="31">
        <v>0</v>
      </c>
      <c r="O6" s="31">
        <v>0</v>
      </c>
      <c r="P6" s="32">
        <v>0</v>
      </c>
      <c r="Q6" s="33">
        <v>0</v>
      </c>
      <c r="R6" s="31">
        <v>0</v>
      </c>
      <c r="S6" s="31">
        <v>0</v>
      </c>
      <c r="T6" s="34">
        <v>0</v>
      </c>
      <c r="U6" s="35">
        <v>0</v>
      </c>
      <c r="V6" s="31">
        <v>0</v>
      </c>
      <c r="W6" s="31">
        <v>0</v>
      </c>
      <c r="X6" s="32">
        <v>0</v>
      </c>
      <c r="Y6" s="33">
        <v>0</v>
      </c>
      <c r="Z6" s="31">
        <v>0</v>
      </c>
      <c r="AA6" s="31">
        <v>0</v>
      </c>
      <c r="AB6" s="34">
        <v>0</v>
      </c>
      <c r="AC6" s="35">
        <f t="shared" si="0"/>
        <v>4985475</v>
      </c>
      <c r="AD6" s="31">
        <f t="shared" si="0"/>
        <v>0</v>
      </c>
      <c r="AE6" s="31">
        <f t="shared" si="0"/>
        <v>448692.75</v>
      </c>
      <c r="AF6" s="31">
        <f t="shared" si="0"/>
        <v>448692.75</v>
      </c>
      <c r="AG6" s="31"/>
      <c r="AH6" s="31"/>
      <c r="AI6" s="31"/>
      <c r="AJ6" s="36"/>
      <c r="AK6" s="31"/>
    </row>
    <row r="7" spans="1:37" x14ac:dyDescent="0.25">
      <c r="A7" t="s">
        <v>20</v>
      </c>
      <c r="B7" s="29">
        <f>VLOOKUP(C7,'[1]FINAL CODE FOR CIRCLES'!$B$2:$C$81,2,0)</f>
        <v>2246</v>
      </c>
      <c r="C7" s="30">
        <v>636</v>
      </c>
      <c r="D7" s="31"/>
      <c r="E7" s="31"/>
      <c r="F7" s="31"/>
      <c r="G7" s="32"/>
      <c r="H7" s="33"/>
      <c r="I7" s="31"/>
      <c r="J7" s="31"/>
      <c r="K7" s="31"/>
      <c r="L7" s="34"/>
      <c r="M7" s="35">
        <v>0</v>
      </c>
      <c r="N7" s="31">
        <v>0</v>
      </c>
      <c r="O7" s="31">
        <v>0</v>
      </c>
      <c r="P7" s="32">
        <v>0</v>
      </c>
      <c r="Q7" s="33">
        <v>0</v>
      </c>
      <c r="R7" s="31">
        <v>0</v>
      </c>
      <c r="S7" s="31">
        <v>0</v>
      </c>
      <c r="T7" s="34">
        <v>0</v>
      </c>
      <c r="U7" s="35">
        <v>0</v>
      </c>
      <c r="V7" s="31">
        <v>0</v>
      </c>
      <c r="W7" s="31">
        <v>0</v>
      </c>
      <c r="X7" s="32">
        <v>0</v>
      </c>
      <c r="Y7" s="33">
        <v>0</v>
      </c>
      <c r="Z7" s="31">
        <v>0</v>
      </c>
      <c r="AA7" s="31">
        <v>0</v>
      </c>
      <c r="AB7" s="34">
        <v>0</v>
      </c>
      <c r="AC7" s="35">
        <f t="shared" si="0"/>
        <v>0</v>
      </c>
      <c r="AD7" s="31">
        <f t="shared" si="0"/>
        <v>0</v>
      </c>
      <c r="AE7" s="31">
        <f t="shared" si="0"/>
        <v>0</v>
      </c>
      <c r="AF7" s="31">
        <f t="shared" si="0"/>
        <v>0</v>
      </c>
      <c r="AG7" s="31"/>
      <c r="AH7" s="31">
        <v>164478</v>
      </c>
      <c r="AI7" s="31"/>
      <c r="AJ7" s="31">
        <v>4111.9500000000007</v>
      </c>
      <c r="AK7" s="31">
        <v>4111.9500000000007</v>
      </c>
    </row>
    <row r="8" spans="1:37" x14ac:dyDescent="0.25">
      <c r="A8" s="28" t="s">
        <v>21</v>
      </c>
      <c r="B8" s="29">
        <f>VLOOKUP(C8,'[1]FINAL CODE FOR CIRCLES'!$B$2:$C$81,2,0)</f>
        <v>2101</v>
      </c>
      <c r="C8" s="30">
        <v>999</v>
      </c>
      <c r="D8" s="31">
        <v>14382200</v>
      </c>
      <c r="E8" s="31"/>
      <c r="F8" s="31">
        <v>1294398</v>
      </c>
      <c r="G8" s="32">
        <v>1294398</v>
      </c>
      <c r="H8" s="33" t="s">
        <v>22</v>
      </c>
      <c r="I8" s="31">
        <v>130600</v>
      </c>
      <c r="J8" s="31">
        <v>0</v>
      </c>
      <c r="K8" s="31">
        <v>11754</v>
      </c>
      <c r="L8" s="34">
        <v>11754</v>
      </c>
      <c r="M8" s="35">
        <v>0</v>
      </c>
      <c r="N8" s="31">
        <v>0</v>
      </c>
      <c r="O8" s="31">
        <v>0</v>
      </c>
      <c r="P8" s="32">
        <v>0</v>
      </c>
      <c r="Q8" s="33">
        <v>0</v>
      </c>
      <c r="R8" s="31">
        <v>0</v>
      </c>
      <c r="S8" s="31">
        <v>0</v>
      </c>
      <c r="T8" s="34">
        <v>0</v>
      </c>
      <c r="U8" s="35">
        <v>0</v>
      </c>
      <c r="V8" s="31">
        <v>0</v>
      </c>
      <c r="W8" s="31">
        <v>0</v>
      </c>
      <c r="X8" s="32">
        <v>0</v>
      </c>
      <c r="Y8" s="33">
        <v>0</v>
      </c>
      <c r="Z8" s="31">
        <v>0</v>
      </c>
      <c r="AA8" s="31">
        <v>0</v>
      </c>
      <c r="AB8" s="34">
        <v>0</v>
      </c>
      <c r="AC8" s="35">
        <f t="shared" si="0"/>
        <v>14512800</v>
      </c>
      <c r="AD8" s="31">
        <f t="shared" si="0"/>
        <v>0</v>
      </c>
      <c r="AE8" s="31">
        <f t="shared" si="0"/>
        <v>1306152</v>
      </c>
      <c r="AF8" s="31">
        <f t="shared" si="0"/>
        <v>1306152</v>
      </c>
      <c r="AG8" s="31"/>
      <c r="AH8" s="31"/>
      <c r="AI8" s="31"/>
      <c r="AJ8" s="36"/>
      <c r="AK8" s="31"/>
    </row>
    <row r="9" spans="1:37" x14ac:dyDescent="0.25">
      <c r="A9" s="28" t="s">
        <v>23</v>
      </c>
      <c r="B9" s="29">
        <f>VLOOKUP(C9,'[1]FINAL CODE FOR CIRCLES'!$B$2:$C$81,2,0)</f>
        <v>2203</v>
      </c>
      <c r="C9" s="30">
        <v>411</v>
      </c>
      <c r="D9" s="31">
        <v>739034</v>
      </c>
      <c r="E9" s="31">
        <v>4781.5199999999995</v>
      </c>
      <c r="F9" s="31">
        <v>64122.3</v>
      </c>
      <c r="G9" s="32">
        <v>64122.3</v>
      </c>
      <c r="H9" s="33"/>
      <c r="I9" s="31"/>
      <c r="J9" s="31"/>
      <c r="K9" s="31"/>
      <c r="L9" s="34"/>
      <c r="M9" s="35">
        <f>VLOOKUP(C9,'[2]TDA HT &amp; LT'!$B$5:$R$48,2,0)</f>
        <v>167043733.37000006</v>
      </c>
      <c r="N9" s="31">
        <f>VLOOKUP(C9,'[2]TDA HT &amp; LT'!$B$5:$R$48,3,0)</f>
        <v>71912.72</v>
      </c>
      <c r="O9" s="31">
        <f>VLOOKUP(C9,'[2]TDA HT &amp; LT'!$B$5:$R$48,4,0)</f>
        <v>14253741.860000001</v>
      </c>
      <c r="P9" s="32">
        <f>VLOOKUP(C9,'[2]TDA HT &amp; LT'!$B$5:$R$48,5,0)</f>
        <v>14253741.860000001</v>
      </c>
      <c r="Q9" s="33">
        <f>VLOOKUP(C9,'[2]TDA HT &amp; LT'!$B$5:$R$48,6,0)</f>
        <v>9875</v>
      </c>
      <c r="R9" s="31">
        <f>VLOOKUP(C9,'[2]TDA HT &amp; LT'!$B$5:$R$48,7,0)</f>
        <v>0</v>
      </c>
      <c r="S9" s="31">
        <f>VLOOKUP(C9,'[2]TDA HT &amp; LT'!$B$5:$R$48,8,0)</f>
        <v>888.75</v>
      </c>
      <c r="T9" s="34">
        <f>VLOOKUP(C9,'[2]TDA HT &amp; LT'!$B$5:$R$48,9,0)</f>
        <v>888.75</v>
      </c>
      <c r="U9" s="35">
        <f>VLOOKUP(C9,'[2]TDA HT &amp; LT'!$B$5:$R$48,10,0)</f>
        <v>5199.9999999403954</v>
      </c>
      <c r="V9" s="31">
        <f>VLOOKUP(C9,'[2]TDA HT &amp; LT'!$B$5:$R$48,11,0)</f>
        <v>468</v>
      </c>
      <c r="W9" s="31">
        <f>VLOOKUP(C9,'[2]TDA HT &amp; LT'!$B$5:$R$48,12,0)</f>
        <v>468</v>
      </c>
      <c r="X9" s="32">
        <f>VLOOKUP(C9,'[2]TDA HT &amp; LT'!$B$5:$R$48,13,0)</f>
        <v>468</v>
      </c>
      <c r="Y9" s="33">
        <f>VLOOKUP(C9,'[2]TDA HT &amp; LT'!$B$5:$R$48,14,0)</f>
        <v>0</v>
      </c>
      <c r="Z9" s="31">
        <f>VLOOKUP(C9,'[2]TDA HT &amp; LT'!$B$5:$R$48,15,0)</f>
        <v>0</v>
      </c>
      <c r="AA9" s="31">
        <f>VLOOKUP(C9,'[2]TDA HT &amp; LT'!$B$5:$R$48,16,0)</f>
        <v>0</v>
      </c>
      <c r="AB9" s="34">
        <f>VLOOKUP(C9,'[2]TDA HT &amp; LT'!$B$5:$R$48,17,0)</f>
        <v>0</v>
      </c>
      <c r="AC9" s="35">
        <f t="shared" si="0"/>
        <v>167797842.37</v>
      </c>
      <c r="AD9" s="31">
        <f t="shared" si="0"/>
        <v>77162.240000000005</v>
      </c>
      <c r="AE9" s="31">
        <f t="shared" si="0"/>
        <v>14319220.910000002</v>
      </c>
      <c r="AF9" s="31">
        <f t="shared" si="0"/>
        <v>14319220.910000002</v>
      </c>
      <c r="AG9" s="31"/>
      <c r="AH9" s="31">
        <v>367878.77</v>
      </c>
      <c r="AI9" s="31"/>
      <c r="AJ9" s="31">
        <v>9196.9692500000019</v>
      </c>
      <c r="AK9" s="31">
        <v>9196.9692500000019</v>
      </c>
    </row>
    <row r="10" spans="1:37" x14ac:dyDescent="0.25">
      <c r="A10" s="28" t="s">
        <v>24</v>
      </c>
      <c r="B10" s="29">
        <f>VLOOKUP(C10,'[1]FINAL CODE FOR CIRCLES'!$B$2:$C$81,2,0)</f>
        <v>2205</v>
      </c>
      <c r="C10" s="30">
        <v>402</v>
      </c>
      <c r="D10" s="31">
        <v>3920145</v>
      </c>
      <c r="E10" s="31">
        <v>15850.44</v>
      </c>
      <c r="F10" s="31">
        <v>344887.82999999996</v>
      </c>
      <c r="G10" s="32">
        <v>344887.82999999996</v>
      </c>
      <c r="H10" s="37"/>
      <c r="I10" s="31"/>
      <c r="J10" s="31"/>
      <c r="K10" s="31"/>
      <c r="L10" s="34"/>
      <c r="M10" s="35">
        <f>VLOOKUP(C10,'[2]TDA HT &amp; LT'!$B$5:$R$48,2,0)</f>
        <v>17362635.91</v>
      </c>
      <c r="N10" s="31">
        <f>VLOOKUP(C10,'[2]TDA HT &amp; LT'!$B$5:$R$48,3,0)</f>
        <v>0</v>
      </c>
      <c r="O10" s="31">
        <f>VLOOKUP(C10,'[2]TDA HT &amp; LT'!$B$5:$R$48,4,0)</f>
        <v>1562638.7100000002</v>
      </c>
      <c r="P10" s="32">
        <f>VLOOKUP(C10,'[2]TDA HT &amp; LT'!$B$5:$R$48,5,0)</f>
        <v>1562638.7100000002</v>
      </c>
      <c r="Q10" s="33">
        <f>VLOOKUP(C10,'[2]TDA HT &amp; LT'!$B$5:$R$48,6,0)</f>
        <v>12641.44</v>
      </c>
      <c r="R10" s="31">
        <f>VLOOKUP(C10,'[2]TDA HT &amp; LT'!$B$5:$R$48,7,0)</f>
        <v>0</v>
      </c>
      <c r="S10" s="31">
        <f>VLOOKUP(C10,'[2]TDA HT &amp; LT'!$B$5:$R$48,8,0)</f>
        <v>1137.7295999999999</v>
      </c>
      <c r="T10" s="34">
        <f>VLOOKUP(C10,'[2]TDA HT &amp; LT'!$B$5:$R$48,9,0)</f>
        <v>1137.7295999999999</v>
      </c>
      <c r="U10" s="35">
        <f>VLOOKUP(C10,'[2]TDA HT &amp; LT'!$B$5:$R$48,10,0)</f>
        <v>-756418.25</v>
      </c>
      <c r="V10" s="31">
        <f>VLOOKUP(C10,'[2]TDA HT &amp; LT'!$B$5:$R$48,11,0)</f>
        <v>0</v>
      </c>
      <c r="W10" s="31">
        <f>VLOOKUP(C10,'[2]TDA HT &amp; LT'!$B$5:$R$48,12,0)</f>
        <v>-68077.647500000006</v>
      </c>
      <c r="X10" s="32">
        <f>VLOOKUP(C10,'[2]TDA HT &amp; LT'!$B$5:$R$48,13,0)</f>
        <v>-68077.647500000006</v>
      </c>
      <c r="Y10" s="33">
        <f>VLOOKUP(C10,'[2]TDA HT &amp; LT'!$B$5:$R$48,14,0)</f>
        <v>0</v>
      </c>
      <c r="Z10" s="31">
        <f>VLOOKUP(C10,'[2]TDA HT &amp; LT'!$B$5:$R$48,15,0)</f>
        <v>0</v>
      </c>
      <c r="AA10" s="31">
        <f>VLOOKUP(C10,'[2]TDA HT &amp; LT'!$B$5:$R$48,16,0)</f>
        <v>0</v>
      </c>
      <c r="AB10" s="34">
        <f>VLOOKUP(C10,'[2]TDA HT &amp; LT'!$B$5:$R$48,17,0)</f>
        <v>0</v>
      </c>
      <c r="AC10" s="35">
        <f t="shared" si="0"/>
        <v>20539004.100000001</v>
      </c>
      <c r="AD10" s="31">
        <f t="shared" si="0"/>
        <v>15850.44</v>
      </c>
      <c r="AE10" s="31">
        <f t="shared" si="0"/>
        <v>1840586.6221</v>
      </c>
      <c r="AF10" s="31">
        <f t="shared" si="0"/>
        <v>1840586.6221</v>
      </c>
      <c r="AG10" s="31"/>
      <c r="AH10" s="31">
        <v>824314</v>
      </c>
      <c r="AI10" s="31"/>
      <c r="AJ10" s="31">
        <v>20607.849999999999</v>
      </c>
      <c r="AK10" s="31">
        <v>20607.849999999999</v>
      </c>
    </row>
    <row r="11" spans="1:37" x14ac:dyDescent="0.25">
      <c r="A11" s="28" t="s">
        <v>25</v>
      </c>
      <c r="B11" s="29">
        <f>VLOOKUP(C11,'[1]FINAL CODE FOR CIRCLES'!$B$2:$C$81,2,0)</f>
        <v>2206</v>
      </c>
      <c r="C11" s="30">
        <v>404</v>
      </c>
      <c r="D11" s="31">
        <v>3809926.3900000006</v>
      </c>
      <c r="E11" s="31">
        <v>279771.63</v>
      </c>
      <c r="F11" s="31">
        <v>203007.57000000004</v>
      </c>
      <c r="G11" s="32">
        <v>203007.57000000004</v>
      </c>
      <c r="H11" s="33"/>
      <c r="I11" s="31"/>
      <c r="J11" s="31"/>
      <c r="K11" s="31"/>
      <c r="L11" s="34"/>
      <c r="M11" s="35">
        <f>VLOOKUP(C11,'[2]TDA HT &amp; LT'!$B$5:$R$48,2,0)</f>
        <v>80815875.810000002</v>
      </c>
      <c r="N11" s="31">
        <f>VLOOKUP(C11,'[2]TDA HT &amp; LT'!$B$5:$R$48,3,0)</f>
        <v>0</v>
      </c>
      <c r="O11" s="31">
        <f>VLOOKUP(C11,'[2]TDA HT &amp; LT'!$B$5:$R$48,4,0)</f>
        <v>7153976.5800000001</v>
      </c>
      <c r="P11" s="32">
        <f>VLOOKUP(C11,'[2]TDA HT &amp; LT'!$B$5:$R$48,5,0)</f>
        <v>7153976.5800000001</v>
      </c>
      <c r="Q11" s="33">
        <f>VLOOKUP(C11,'[2]TDA HT &amp; LT'!$B$5:$R$48,6,0)</f>
        <v>7535.33</v>
      </c>
      <c r="R11" s="31">
        <f>VLOOKUP(C11,'[2]TDA HT &amp; LT'!$B$5:$R$48,7,0)</f>
        <v>0</v>
      </c>
      <c r="S11" s="31">
        <f>VLOOKUP(C11,'[2]TDA HT &amp; LT'!$B$5:$R$48,8,0)</f>
        <v>678.17970000000003</v>
      </c>
      <c r="T11" s="34">
        <f>VLOOKUP(C11,'[2]TDA HT &amp; LT'!$B$5:$R$48,9,0)</f>
        <v>678.17970000000003</v>
      </c>
      <c r="U11" s="35">
        <f>VLOOKUP(C11,'[2]TDA HT &amp; LT'!$B$5:$R$48,10,0)</f>
        <v>-7800</v>
      </c>
      <c r="V11" s="31">
        <f>VLOOKUP(C11,'[2]TDA HT &amp; LT'!$B$5:$R$48,11,0)</f>
        <v>0</v>
      </c>
      <c r="W11" s="31">
        <f>VLOOKUP(C11,'[2]TDA HT &amp; LT'!$B$5:$R$48,12,0)</f>
        <v>-702</v>
      </c>
      <c r="X11" s="32">
        <f>VLOOKUP(C11,'[2]TDA HT &amp; LT'!$B$5:$R$48,13,0)</f>
        <v>-702</v>
      </c>
      <c r="Y11" s="33">
        <f>VLOOKUP(C11,'[2]TDA HT &amp; LT'!$B$5:$R$48,14,0)</f>
        <v>0</v>
      </c>
      <c r="Z11" s="31">
        <f>VLOOKUP(C11,'[2]TDA HT &amp; LT'!$B$5:$R$48,15,0)</f>
        <v>0</v>
      </c>
      <c r="AA11" s="31">
        <f>VLOOKUP(C11,'[2]TDA HT &amp; LT'!$B$5:$R$48,16,0)</f>
        <v>0</v>
      </c>
      <c r="AB11" s="34">
        <f>VLOOKUP(C11,'[2]TDA HT &amp; LT'!$B$5:$R$48,17,0)</f>
        <v>0</v>
      </c>
      <c r="AC11" s="35">
        <f t="shared" si="0"/>
        <v>84625537.530000001</v>
      </c>
      <c r="AD11" s="31">
        <f t="shared" si="0"/>
        <v>279771.63</v>
      </c>
      <c r="AE11" s="31">
        <f t="shared" si="0"/>
        <v>7356960.3297000006</v>
      </c>
      <c r="AF11" s="31">
        <f t="shared" si="0"/>
        <v>7356960.3297000006</v>
      </c>
      <c r="AG11" s="31"/>
      <c r="AH11" s="31">
        <v>354944</v>
      </c>
      <c r="AI11" s="31"/>
      <c r="AJ11" s="31">
        <v>8873.6</v>
      </c>
      <c r="AK11" s="31">
        <v>8873.6</v>
      </c>
    </row>
    <row r="12" spans="1:37" x14ac:dyDescent="0.25">
      <c r="A12" t="s">
        <v>26</v>
      </c>
      <c r="B12" s="29">
        <f>VLOOKUP(C12,'[1]FINAL CODE FOR CIRCLES'!$B$2:$C$81,2,0)</f>
        <v>2201</v>
      </c>
      <c r="C12" s="30">
        <v>400</v>
      </c>
      <c r="D12" s="31">
        <v>15693</v>
      </c>
      <c r="E12" s="31"/>
      <c r="F12" s="31">
        <v>1412.37</v>
      </c>
      <c r="G12" s="32">
        <v>1412.37</v>
      </c>
      <c r="H12" s="33"/>
      <c r="I12" s="31"/>
      <c r="J12" s="31"/>
      <c r="K12" s="31"/>
      <c r="L12" s="34"/>
      <c r="M12" s="35">
        <f>VLOOKUP(C12,'[2]TDA HT &amp; LT'!$B$5:$R$48,2,0)</f>
        <v>8871159.7300000004</v>
      </c>
      <c r="N12" s="31">
        <f>VLOOKUP(C12,'[2]TDA HT &amp; LT'!$B$5:$R$48,3,0)</f>
        <v>93259.98</v>
      </c>
      <c r="O12" s="31">
        <f>VLOOKUP(C12,'[2]TDA HT &amp; LT'!$B$5:$R$48,4,0)</f>
        <v>751774.95999999973</v>
      </c>
      <c r="P12" s="32">
        <f>VLOOKUP(C12,'[2]TDA HT &amp; LT'!$B$5:$R$48,5,0)</f>
        <v>751774.95999999973</v>
      </c>
      <c r="Q12" s="33">
        <f>VLOOKUP(C12,'[2]TDA HT &amp; LT'!$B$5:$R$48,6,0)</f>
        <v>13242.44</v>
      </c>
      <c r="R12" s="31">
        <f>VLOOKUP(C12,'[2]TDA HT &amp; LT'!$B$5:$R$48,7,0)</f>
        <v>0</v>
      </c>
      <c r="S12" s="31">
        <f>VLOOKUP(C12,'[2]TDA HT &amp; LT'!$B$5:$R$48,8,0)</f>
        <v>1191.8196</v>
      </c>
      <c r="T12" s="34">
        <f>VLOOKUP(C12,'[2]TDA HT &amp; LT'!$B$5:$R$48,9,0)</f>
        <v>1191.8196</v>
      </c>
      <c r="U12" s="35">
        <f>VLOOKUP(C12,'[2]TDA HT &amp; LT'!$B$5:$R$48,10,0)</f>
        <v>0</v>
      </c>
      <c r="V12" s="31">
        <f>VLOOKUP(C12,'[2]TDA HT &amp; LT'!$B$5:$R$48,11,0)</f>
        <v>0</v>
      </c>
      <c r="W12" s="31">
        <f>VLOOKUP(C12,'[2]TDA HT &amp; LT'!$B$5:$R$48,12,0)</f>
        <v>0</v>
      </c>
      <c r="X12" s="32">
        <f>VLOOKUP(C12,'[2]TDA HT &amp; LT'!$B$5:$R$48,13,0)</f>
        <v>0</v>
      </c>
      <c r="Y12" s="33">
        <f>VLOOKUP(C12,'[2]TDA HT &amp; LT'!$B$5:$R$48,14,0)</f>
        <v>0</v>
      </c>
      <c r="Z12" s="31">
        <f>VLOOKUP(C12,'[2]TDA HT &amp; LT'!$B$5:$R$48,15,0)</f>
        <v>0</v>
      </c>
      <c r="AA12" s="31">
        <f>VLOOKUP(C12,'[2]TDA HT &amp; LT'!$B$5:$R$48,16,0)</f>
        <v>0</v>
      </c>
      <c r="AB12" s="34">
        <f>VLOOKUP(C12,'[2]TDA HT &amp; LT'!$B$5:$R$48,17,0)</f>
        <v>0</v>
      </c>
      <c r="AC12" s="35">
        <f t="shared" si="0"/>
        <v>8900095.1699999999</v>
      </c>
      <c r="AD12" s="31">
        <f t="shared" si="0"/>
        <v>93259.98</v>
      </c>
      <c r="AE12" s="31">
        <f t="shared" si="0"/>
        <v>754379.14959999977</v>
      </c>
      <c r="AF12" s="31">
        <f t="shared" si="0"/>
        <v>754379.14959999977</v>
      </c>
      <c r="AG12" s="31"/>
      <c r="AH12" s="31">
        <v>891644</v>
      </c>
      <c r="AI12" s="31"/>
      <c r="AJ12" s="31">
        <v>22291.100000000002</v>
      </c>
      <c r="AK12" s="31">
        <v>22291.100000000002</v>
      </c>
    </row>
    <row r="13" spans="1:37" ht="30" x14ac:dyDescent="0.25">
      <c r="A13" t="s">
        <v>27</v>
      </c>
      <c r="B13" s="29">
        <f>VLOOKUP(C13,'[1]FINAL CODE FOR CIRCLES'!$B$2:$C$81,2,0)</f>
        <v>2202</v>
      </c>
      <c r="C13" s="30">
        <v>401</v>
      </c>
      <c r="D13" s="31">
        <v>1079459</v>
      </c>
      <c r="E13" s="31">
        <v>8456.0400000000009</v>
      </c>
      <c r="F13" s="31">
        <v>92923.29</v>
      </c>
      <c r="G13" s="32">
        <v>92923.29</v>
      </c>
      <c r="H13" s="37" t="s">
        <v>28</v>
      </c>
      <c r="I13" s="31">
        <v>0</v>
      </c>
      <c r="J13" s="31">
        <v>3696.4800000000005</v>
      </c>
      <c r="K13" s="31">
        <v>-1848.2399999999907</v>
      </c>
      <c r="L13" s="34">
        <v>-1848.2399999999907</v>
      </c>
      <c r="M13" s="35">
        <f>VLOOKUP(C13,'[2]TDA HT &amp; LT'!$B$5:$R$48,2,0)</f>
        <v>39599744.640000001</v>
      </c>
      <c r="N13" s="31">
        <f>VLOOKUP(C13,'[2]TDA HT &amp; LT'!$B$5:$R$48,3,0)</f>
        <v>1872</v>
      </c>
      <c r="O13" s="31">
        <f>VLOOKUP(C13,'[2]TDA HT &amp; LT'!$B$5:$R$48,4,0)</f>
        <v>2937342.29</v>
      </c>
      <c r="P13" s="32">
        <f>VLOOKUP(C13,'[2]TDA HT &amp; LT'!$B$5:$R$48,5,0)</f>
        <v>2937342.29</v>
      </c>
      <c r="Q13" s="33">
        <f>VLOOKUP(C13,'[2]TDA HT &amp; LT'!$B$5:$R$48,6,0)</f>
        <v>71944.67</v>
      </c>
      <c r="R13" s="31">
        <f>VLOOKUP(C13,'[2]TDA HT &amp; LT'!$B$5:$R$48,7,0)</f>
        <v>0</v>
      </c>
      <c r="S13" s="31">
        <f>VLOOKUP(C13,'[2]TDA HT &amp; LT'!$B$5:$R$48,8,0)</f>
        <v>6475.0202999999992</v>
      </c>
      <c r="T13" s="34">
        <f>VLOOKUP(C13,'[2]TDA HT &amp; LT'!$B$5:$R$48,9,0)</f>
        <v>6475.0202999999992</v>
      </c>
      <c r="U13" s="35">
        <f>VLOOKUP(C13,'[2]TDA HT &amp; LT'!$B$5:$R$48,10,0)</f>
        <v>0</v>
      </c>
      <c r="V13" s="31">
        <f>VLOOKUP(C13,'[2]TDA HT &amp; LT'!$B$5:$R$48,11,0)</f>
        <v>41104.800000000003</v>
      </c>
      <c r="W13" s="31">
        <f>VLOOKUP(C13,'[2]TDA HT &amp; LT'!$B$5:$R$48,12,0)</f>
        <v>-20552.399999999907</v>
      </c>
      <c r="X13" s="32">
        <f>VLOOKUP(C13,'[2]TDA HT &amp; LT'!$B$5:$R$48,13,0)</f>
        <v>-20552.399999999907</v>
      </c>
      <c r="Y13" s="33">
        <f>VLOOKUP(C13,'[2]TDA HT &amp; LT'!$B$5:$R$48,14,0)</f>
        <v>0</v>
      </c>
      <c r="Z13" s="31">
        <f>VLOOKUP(C13,'[2]TDA HT &amp; LT'!$B$5:$R$48,15,0)</f>
        <v>0</v>
      </c>
      <c r="AA13" s="31">
        <f>VLOOKUP(C13,'[2]TDA HT &amp; LT'!$B$5:$R$48,16,0)</f>
        <v>0</v>
      </c>
      <c r="AB13" s="34">
        <f>VLOOKUP(C13,'[2]TDA HT &amp; LT'!$B$5:$R$48,17,0)</f>
        <v>0</v>
      </c>
      <c r="AC13" s="35">
        <f t="shared" si="0"/>
        <v>40751148.310000002</v>
      </c>
      <c r="AD13" s="31">
        <f t="shared" si="0"/>
        <v>55129.320000000007</v>
      </c>
      <c r="AE13" s="31">
        <f t="shared" si="0"/>
        <v>3014339.9602999999</v>
      </c>
      <c r="AF13" s="31">
        <f t="shared" si="0"/>
        <v>3014339.9602999999</v>
      </c>
      <c r="AG13" s="31"/>
      <c r="AH13" s="31">
        <v>779665.47999999986</v>
      </c>
      <c r="AI13" s="31"/>
      <c r="AJ13" s="31">
        <v>19491.637000000002</v>
      </c>
      <c r="AK13" s="31">
        <v>19491.637000000002</v>
      </c>
    </row>
    <row r="14" spans="1:37" x14ac:dyDescent="0.25">
      <c r="A14" t="s">
        <v>29</v>
      </c>
      <c r="B14" s="29">
        <f>VLOOKUP(C14,'[1]FINAL CODE FOR CIRCLES'!$B$2:$C$81,2,0)</f>
        <v>2207</v>
      </c>
      <c r="C14" s="30">
        <v>406</v>
      </c>
      <c r="D14" s="31">
        <v>242408</v>
      </c>
      <c r="E14" s="31">
        <v>0</v>
      </c>
      <c r="F14" s="31">
        <v>21817</v>
      </c>
      <c r="G14" s="32">
        <v>21817</v>
      </c>
      <c r="H14" s="33"/>
      <c r="I14" s="31"/>
      <c r="J14" s="31"/>
      <c r="K14" s="31"/>
      <c r="L14" s="34"/>
      <c r="M14" s="35">
        <f>VLOOKUP(C14,'[2]TDA HT &amp; LT'!$B$5:$R$48,2,0)</f>
        <v>35655400.159999996</v>
      </c>
      <c r="N14" s="31">
        <f>VLOOKUP(C14,'[2]TDA HT &amp; LT'!$B$5:$R$48,3,0)</f>
        <v>0</v>
      </c>
      <c r="O14" s="31">
        <f>VLOOKUP(C14,'[2]TDA HT &amp; LT'!$B$5:$R$48,4,0)</f>
        <v>3208986.419999999</v>
      </c>
      <c r="P14" s="32">
        <f>VLOOKUP(C14,'[2]TDA HT &amp; LT'!$B$5:$R$48,5,0)</f>
        <v>3208986.419999999</v>
      </c>
      <c r="Q14" s="33">
        <f>VLOOKUP(C14,'[2]TDA HT &amp; LT'!$B$5:$R$48,6,0)</f>
        <v>10575</v>
      </c>
      <c r="R14" s="31">
        <f>VLOOKUP(C14,'[2]TDA HT &amp; LT'!$B$5:$R$48,7,0)</f>
        <v>0</v>
      </c>
      <c r="S14" s="31">
        <f>VLOOKUP(C14,'[2]TDA HT &amp; LT'!$B$5:$R$48,8,0)</f>
        <v>951.75</v>
      </c>
      <c r="T14" s="34">
        <f>VLOOKUP(C14,'[2]TDA HT &amp; LT'!$B$5:$R$48,9,0)</f>
        <v>951.75</v>
      </c>
      <c r="U14" s="35">
        <f>VLOOKUP(C14,'[2]TDA HT &amp; LT'!$B$5:$R$48,10,0)</f>
        <v>0</v>
      </c>
      <c r="V14" s="31">
        <f>VLOOKUP(C14,'[2]TDA HT &amp; LT'!$B$5:$R$48,11,0)</f>
        <v>0</v>
      </c>
      <c r="W14" s="31">
        <f>VLOOKUP(C14,'[2]TDA HT &amp; LT'!$B$5:$R$48,12,0)</f>
        <v>0</v>
      </c>
      <c r="X14" s="32">
        <f>VLOOKUP(C14,'[2]TDA HT &amp; LT'!$B$5:$R$48,13,0)</f>
        <v>0</v>
      </c>
      <c r="Y14" s="33">
        <f>VLOOKUP(C14,'[2]TDA HT &amp; LT'!$B$5:$R$48,14,0)</f>
        <v>0</v>
      </c>
      <c r="Z14" s="31">
        <f>VLOOKUP(C14,'[2]TDA HT &amp; LT'!$B$5:$R$48,15,0)</f>
        <v>0</v>
      </c>
      <c r="AA14" s="31">
        <f>VLOOKUP(C14,'[2]TDA HT &amp; LT'!$B$5:$R$48,16,0)</f>
        <v>0</v>
      </c>
      <c r="AB14" s="34">
        <f>VLOOKUP(C14,'[2]TDA HT &amp; LT'!$B$5:$R$48,17,0)</f>
        <v>0</v>
      </c>
      <c r="AC14" s="35">
        <f t="shared" si="0"/>
        <v>35908383.159999996</v>
      </c>
      <c r="AD14" s="31">
        <f t="shared" si="0"/>
        <v>0</v>
      </c>
      <c r="AE14" s="31">
        <f t="shared" si="0"/>
        <v>3231755.169999999</v>
      </c>
      <c r="AF14" s="31">
        <f t="shared" si="0"/>
        <v>3231755.169999999</v>
      </c>
      <c r="AG14" s="31"/>
      <c r="AH14" s="31">
        <v>3442192</v>
      </c>
      <c r="AI14" s="31"/>
      <c r="AJ14" s="31">
        <v>86054.8</v>
      </c>
      <c r="AK14" s="31">
        <v>86054.8</v>
      </c>
    </row>
    <row r="15" spans="1:37" x14ac:dyDescent="0.25">
      <c r="A15" s="28" t="s">
        <v>30</v>
      </c>
      <c r="B15" s="29">
        <f>VLOOKUP(C15,'[1]FINAL CODE FOR CIRCLES'!$B$2:$C$81,2,0)</f>
        <v>2210</v>
      </c>
      <c r="C15" s="30">
        <v>435</v>
      </c>
      <c r="D15" s="31">
        <v>4651569.96</v>
      </c>
      <c r="E15" s="31">
        <v>21319.200000000001</v>
      </c>
      <c r="F15" s="31">
        <v>439794.29639999999</v>
      </c>
      <c r="G15" s="32">
        <v>439794.7464</v>
      </c>
      <c r="H15" s="33"/>
      <c r="I15" s="31"/>
      <c r="J15" s="31"/>
      <c r="K15" s="31"/>
      <c r="L15" s="34"/>
      <c r="M15" s="35">
        <f>VLOOKUP(C15,'[2]TDA HT &amp; LT'!$B$5:$R$48,2,0)</f>
        <v>27117035.339999996</v>
      </c>
      <c r="N15" s="31">
        <f>VLOOKUP(C15,'[2]TDA HT &amp; LT'!$B$5:$R$48,3,0)</f>
        <v>0</v>
      </c>
      <c r="O15" s="31">
        <f>VLOOKUP(C15,'[2]TDA HT &amp; LT'!$B$5:$R$48,4,0)</f>
        <v>2433903.3500000015</v>
      </c>
      <c r="P15" s="32">
        <f>VLOOKUP(C15,'[2]TDA HT &amp; LT'!$B$5:$R$48,5,0)</f>
        <v>2433903.3500000015</v>
      </c>
      <c r="Q15" s="33">
        <f>VLOOKUP(C15,'[2]TDA HT &amp; LT'!$B$5:$R$48,6,0)</f>
        <v>9925</v>
      </c>
      <c r="R15" s="31">
        <f>VLOOKUP(C15,'[2]TDA HT &amp; LT'!$B$5:$R$48,7,0)</f>
        <v>0</v>
      </c>
      <c r="S15" s="31">
        <f>VLOOKUP(C15,'[2]TDA HT &amp; LT'!$B$5:$R$48,8,0)</f>
        <v>893.25</v>
      </c>
      <c r="T15" s="34">
        <f>VLOOKUP(C15,'[2]TDA HT &amp; LT'!$B$5:$R$48,9,0)</f>
        <v>893.25</v>
      </c>
      <c r="U15" s="35">
        <f>VLOOKUP(C15,'[2]TDA HT &amp; LT'!$B$5:$R$48,10,0)</f>
        <v>2627.0000000074506</v>
      </c>
      <c r="V15" s="31">
        <f>VLOOKUP(C15,'[2]TDA HT &amp; LT'!$B$5:$R$48,11,0)</f>
        <v>0</v>
      </c>
      <c r="W15" s="31">
        <f>VLOOKUP(C15,'[2]TDA HT &amp; LT'!$B$5:$R$48,12,0)</f>
        <v>470</v>
      </c>
      <c r="X15" s="32">
        <f>VLOOKUP(C15,'[2]TDA HT &amp; LT'!$B$5:$R$48,13,0)</f>
        <v>470</v>
      </c>
      <c r="Y15" s="33">
        <f>VLOOKUP(C15,'[2]TDA HT &amp; LT'!$B$5:$R$48,14,0)</f>
        <v>0</v>
      </c>
      <c r="Z15" s="31">
        <f>VLOOKUP(C15,'[2]TDA HT &amp; LT'!$B$5:$R$48,15,0)</f>
        <v>0</v>
      </c>
      <c r="AA15" s="31">
        <f>VLOOKUP(C15,'[2]TDA HT &amp; LT'!$B$5:$R$48,16,0)</f>
        <v>0</v>
      </c>
      <c r="AB15" s="34">
        <f>VLOOKUP(C15,'[2]TDA HT &amp; LT'!$B$5:$R$48,17,0)</f>
        <v>0</v>
      </c>
      <c r="AC15" s="35">
        <f t="shared" si="0"/>
        <v>31781157.300000004</v>
      </c>
      <c r="AD15" s="31">
        <f t="shared" si="0"/>
        <v>21319.200000000001</v>
      </c>
      <c r="AE15" s="31">
        <f t="shared" si="0"/>
        <v>2875060.8964000014</v>
      </c>
      <c r="AF15" s="31">
        <f t="shared" si="0"/>
        <v>2875061.3464000016</v>
      </c>
      <c r="AG15" s="31"/>
      <c r="AH15" s="31">
        <v>375814.73000000004</v>
      </c>
      <c r="AI15" s="31"/>
      <c r="AJ15" s="31">
        <v>9395.3682499999995</v>
      </c>
      <c r="AK15" s="31">
        <v>9395.3682499999995</v>
      </c>
    </row>
    <row r="16" spans="1:37" x14ac:dyDescent="0.25">
      <c r="A16" s="28" t="s">
        <v>31</v>
      </c>
      <c r="B16" s="29">
        <f>VLOOKUP(C16,'[1]FINAL CODE FOR CIRCLES'!$B$2:$C$81,2,0)</f>
        <v>2208</v>
      </c>
      <c r="C16" s="30">
        <v>430</v>
      </c>
      <c r="D16" s="31">
        <v>248930</v>
      </c>
      <c r="E16" s="31"/>
      <c r="F16" s="31">
        <v>22403.699999999997</v>
      </c>
      <c r="G16" s="32">
        <v>22403.699999999997</v>
      </c>
      <c r="H16" s="33"/>
      <c r="I16" s="31"/>
      <c r="J16" s="31"/>
      <c r="K16" s="31"/>
      <c r="L16" s="34"/>
      <c r="M16" s="35">
        <f>VLOOKUP(C16,'[2]TDA HT &amp; LT'!$B$5:$R$48,2,0)</f>
        <v>31903505.390000004</v>
      </c>
      <c r="N16" s="31">
        <f>VLOOKUP(C16,'[2]TDA HT &amp; LT'!$B$5:$R$48,3,0)</f>
        <v>11077.2</v>
      </c>
      <c r="O16" s="31">
        <f>VLOOKUP(C16,'[2]TDA HT &amp; LT'!$B$5:$R$48,4,0)</f>
        <v>2850169.0299999993</v>
      </c>
      <c r="P16" s="32">
        <f>VLOOKUP(C16,'[2]TDA HT &amp; LT'!$B$5:$R$48,5,0)</f>
        <v>2850169.0299999993</v>
      </c>
      <c r="Q16" s="33">
        <f>VLOOKUP(C16,'[2]TDA HT &amp; LT'!$B$5:$R$48,6,0)</f>
        <v>7372</v>
      </c>
      <c r="R16" s="31">
        <f>VLOOKUP(C16,'[2]TDA HT &amp; LT'!$B$5:$R$48,7,0)</f>
        <v>0</v>
      </c>
      <c r="S16" s="31">
        <f>VLOOKUP(C16,'[2]TDA HT &amp; LT'!$B$5:$R$48,8,0)</f>
        <v>663.4799999999999</v>
      </c>
      <c r="T16" s="34">
        <f>VLOOKUP(C16,'[2]TDA HT &amp; LT'!$B$5:$R$48,9,0)</f>
        <v>663.4799999999999</v>
      </c>
      <c r="U16" s="35">
        <f>VLOOKUP(C16,'[2]TDA HT &amp; LT'!$B$5:$R$48,10,0)</f>
        <v>94080</v>
      </c>
      <c r="V16" s="31">
        <f>VLOOKUP(C16,'[2]TDA HT &amp; LT'!$B$5:$R$48,11,0)</f>
        <v>6594.66</v>
      </c>
      <c r="W16" s="31">
        <f>VLOOKUP(C16,'[2]TDA HT &amp; LT'!$B$5:$R$48,12,0)</f>
        <v>5169.8699999996461</v>
      </c>
      <c r="X16" s="32">
        <f>VLOOKUP(C16,'[2]TDA HT &amp; LT'!$B$5:$R$48,13,0)</f>
        <v>5169.8699999996461</v>
      </c>
      <c r="Y16" s="33">
        <f>VLOOKUP(C16,'[2]TDA HT &amp; LT'!$B$5:$R$48,14,0)</f>
        <v>0</v>
      </c>
      <c r="Z16" s="31">
        <f>VLOOKUP(C16,'[2]TDA HT &amp; LT'!$B$5:$R$48,15,0)</f>
        <v>0</v>
      </c>
      <c r="AA16" s="31">
        <f>VLOOKUP(C16,'[2]TDA HT &amp; LT'!$B$5:$R$48,16,0)</f>
        <v>0</v>
      </c>
      <c r="AB16" s="34">
        <f>VLOOKUP(C16,'[2]TDA HT &amp; LT'!$B$5:$R$48,17,0)</f>
        <v>0</v>
      </c>
      <c r="AC16" s="35">
        <f t="shared" si="0"/>
        <v>32253887.390000004</v>
      </c>
      <c r="AD16" s="31">
        <f t="shared" si="0"/>
        <v>17671.86</v>
      </c>
      <c r="AE16" s="31">
        <f t="shared" si="0"/>
        <v>2878406.0799999991</v>
      </c>
      <c r="AF16" s="31">
        <f t="shared" si="0"/>
        <v>2878406.0799999991</v>
      </c>
      <c r="AG16" s="31"/>
      <c r="AH16" s="31">
        <v>312746.19</v>
      </c>
      <c r="AI16" s="31"/>
      <c r="AJ16" s="31">
        <v>7818.6547499999997</v>
      </c>
      <c r="AK16" s="31">
        <v>7818.6547499999997</v>
      </c>
    </row>
    <row r="17" spans="1:37" x14ac:dyDescent="0.25">
      <c r="A17" s="28" t="s">
        <v>32</v>
      </c>
      <c r="B17" s="29">
        <f>VLOOKUP(C17,'[1]FINAL CODE FOR CIRCLES'!$B$2:$C$81,2,0)</f>
        <v>2209</v>
      </c>
      <c r="C17" s="30">
        <v>432</v>
      </c>
      <c r="D17" s="31">
        <v>1730486.68</v>
      </c>
      <c r="E17" s="31">
        <v>0</v>
      </c>
      <c r="F17" s="31">
        <v>155743.81</v>
      </c>
      <c r="G17" s="32">
        <v>155743.81</v>
      </c>
      <c r="H17" s="33"/>
      <c r="I17" s="31"/>
      <c r="J17" s="31"/>
      <c r="K17" s="31"/>
      <c r="L17" s="34"/>
      <c r="M17" s="35">
        <f>VLOOKUP(C17,'[2]TDA HT &amp; LT'!$B$5:$R$48,2,0)</f>
        <v>78322506.650000021</v>
      </c>
      <c r="N17" s="31">
        <f>VLOOKUP(C17,'[2]TDA HT &amp; LT'!$B$5:$R$48,3,0)</f>
        <v>540</v>
      </c>
      <c r="O17" s="31">
        <f>VLOOKUP(C17,'[2]TDA HT &amp; LT'!$B$5:$R$48,4,0)</f>
        <v>7048527.6699999999</v>
      </c>
      <c r="P17" s="32">
        <f>VLOOKUP(C17,'[2]TDA HT &amp; LT'!$B$5:$R$48,5,0)</f>
        <v>7048527.6699999999</v>
      </c>
      <c r="Q17" s="33">
        <f>VLOOKUP(C17,'[2]TDA HT &amp; LT'!$B$5:$R$48,6,0)</f>
        <v>8839</v>
      </c>
      <c r="R17" s="31">
        <f>VLOOKUP(C17,'[2]TDA HT &amp; LT'!$B$5:$R$48,7,0)</f>
        <v>0</v>
      </c>
      <c r="S17" s="31">
        <f>VLOOKUP(C17,'[2]TDA HT &amp; LT'!$B$5:$R$48,8,0)</f>
        <v>795.51</v>
      </c>
      <c r="T17" s="34">
        <f>VLOOKUP(C17,'[2]TDA HT &amp; LT'!$B$5:$R$48,9,0)</f>
        <v>795.51</v>
      </c>
      <c r="U17" s="35">
        <f>VLOOKUP(C17,'[2]TDA HT &amp; LT'!$B$5:$R$48,10,0)</f>
        <v>-5978</v>
      </c>
      <c r="V17" s="31">
        <f>VLOOKUP(C17,'[2]TDA HT &amp; LT'!$B$5:$R$48,11,0)</f>
        <v>0</v>
      </c>
      <c r="W17" s="31">
        <f>VLOOKUP(C17,'[2]TDA HT &amp; LT'!$B$5:$R$48,12,0)</f>
        <v>-304.02</v>
      </c>
      <c r="X17" s="32">
        <f>VLOOKUP(C17,'[2]TDA HT &amp; LT'!$B$5:$R$48,13,0)</f>
        <v>-304.02</v>
      </c>
      <c r="Y17" s="33">
        <f>VLOOKUP(C17,'[2]TDA HT &amp; LT'!$B$5:$R$48,14,0)</f>
        <v>0</v>
      </c>
      <c r="Z17" s="31">
        <f>VLOOKUP(C17,'[2]TDA HT &amp; LT'!$B$5:$R$48,15,0)</f>
        <v>0</v>
      </c>
      <c r="AA17" s="31">
        <f>VLOOKUP(C17,'[2]TDA HT &amp; LT'!$B$5:$R$48,16,0)</f>
        <v>0</v>
      </c>
      <c r="AB17" s="34">
        <f>VLOOKUP(C17,'[2]TDA HT &amp; LT'!$B$5:$R$48,17,0)</f>
        <v>0</v>
      </c>
      <c r="AC17" s="35">
        <f t="shared" si="0"/>
        <v>80055854.330000028</v>
      </c>
      <c r="AD17" s="31">
        <f t="shared" si="0"/>
        <v>540</v>
      </c>
      <c r="AE17" s="31">
        <f t="shared" si="0"/>
        <v>7204762.9699999997</v>
      </c>
      <c r="AF17" s="31">
        <f t="shared" si="0"/>
        <v>7204762.9699999997</v>
      </c>
      <c r="AG17" s="31"/>
      <c r="AH17" s="31">
        <v>340575</v>
      </c>
      <c r="AI17" s="31"/>
      <c r="AJ17" s="31">
        <v>8514.5249999999996</v>
      </c>
      <c r="AK17" s="31">
        <v>8514.5249999999996</v>
      </c>
    </row>
    <row r="18" spans="1:37" x14ac:dyDescent="0.25">
      <c r="A18" s="28" t="s">
        <v>33</v>
      </c>
      <c r="B18" s="29">
        <f>VLOOKUP(C18,'[1]FINAL CODE FOR CIRCLES'!$B$2:$C$81,2,0)</f>
        <v>2244</v>
      </c>
      <c r="C18" s="30">
        <v>418</v>
      </c>
      <c r="D18" s="31">
        <v>7004480</v>
      </c>
      <c r="E18" s="31">
        <v>5734.8</v>
      </c>
      <c r="F18" s="31">
        <v>627535.79999999993</v>
      </c>
      <c r="G18" s="32">
        <v>627535.79999999993</v>
      </c>
      <c r="H18" s="33"/>
      <c r="I18" s="31"/>
      <c r="J18" s="31"/>
      <c r="K18" s="31"/>
      <c r="L18" s="34"/>
      <c r="M18" s="35">
        <f>VLOOKUP(C18,'[2]TDA HT &amp; LT'!$B$5:$R$48,2,0)</f>
        <v>15484008.35</v>
      </c>
      <c r="N18" s="31">
        <f>VLOOKUP(C18,'[2]TDA HT &amp; LT'!$B$5:$R$48,3,0)</f>
        <v>0</v>
      </c>
      <c r="O18" s="31">
        <f>VLOOKUP(C18,'[2]TDA HT &amp; LT'!$B$5:$R$48,4,0)</f>
        <v>1393561.8300000003</v>
      </c>
      <c r="P18" s="32">
        <f>VLOOKUP(C18,'[2]TDA HT &amp; LT'!$B$5:$R$48,5,0)</f>
        <v>1393561.8300000003</v>
      </c>
      <c r="Q18" s="33">
        <f>VLOOKUP(C18,'[2]TDA HT &amp; LT'!$B$5:$R$48,6,0)</f>
        <v>1175</v>
      </c>
      <c r="R18" s="31">
        <f>VLOOKUP(C18,'[2]TDA HT &amp; LT'!$B$5:$R$48,7,0)</f>
        <v>0</v>
      </c>
      <c r="S18" s="31">
        <f>VLOOKUP(C18,'[2]TDA HT &amp; LT'!$B$5:$R$48,8,0)</f>
        <v>105.75</v>
      </c>
      <c r="T18" s="34">
        <f>VLOOKUP(C18,'[2]TDA HT &amp; LT'!$B$5:$R$48,9,0)</f>
        <v>105.75</v>
      </c>
      <c r="U18" s="35">
        <f>VLOOKUP(C18,'[2]TDA HT &amp; LT'!$B$5:$R$48,10,0)</f>
        <v>23628</v>
      </c>
      <c r="V18" s="31">
        <f>VLOOKUP(C18,'[2]TDA HT &amp; LT'!$B$5:$R$48,11,0)</f>
        <v>0</v>
      </c>
      <c r="W18" s="31">
        <f>VLOOKUP(C18,'[2]TDA HT &amp; LT'!$B$5:$R$48,12,0)</f>
        <v>2126</v>
      </c>
      <c r="X18" s="32">
        <f>VLOOKUP(C18,'[2]TDA HT &amp; LT'!$B$5:$R$48,13,0)</f>
        <v>2126</v>
      </c>
      <c r="Y18" s="33">
        <f>VLOOKUP(C18,'[2]TDA HT &amp; LT'!$B$5:$R$48,14,0)</f>
        <v>0</v>
      </c>
      <c r="Z18" s="31">
        <f>VLOOKUP(C18,'[2]TDA HT &amp; LT'!$B$5:$R$48,15,0)</f>
        <v>0</v>
      </c>
      <c r="AA18" s="31">
        <f>VLOOKUP(C18,'[2]TDA HT &amp; LT'!$B$5:$R$48,16,0)</f>
        <v>0</v>
      </c>
      <c r="AB18" s="34">
        <f>VLOOKUP(C18,'[2]TDA HT &amp; LT'!$B$5:$R$48,17,0)</f>
        <v>0</v>
      </c>
      <c r="AC18" s="35">
        <f t="shared" si="0"/>
        <v>22513291.350000001</v>
      </c>
      <c r="AD18" s="31">
        <f t="shared" si="0"/>
        <v>5734.8</v>
      </c>
      <c r="AE18" s="31">
        <f t="shared" si="0"/>
        <v>2023329.3800000004</v>
      </c>
      <c r="AF18" s="31">
        <f t="shared" si="0"/>
        <v>2023329.3800000004</v>
      </c>
      <c r="AG18" s="31"/>
      <c r="AH18" s="31">
        <v>310337</v>
      </c>
      <c r="AI18" s="31"/>
      <c r="AJ18" s="31">
        <v>7758.4249999999993</v>
      </c>
      <c r="AK18" s="31">
        <v>7758.4249999999993</v>
      </c>
    </row>
    <row r="19" spans="1:37" x14ac:dyDescent="0.25">
      <c r="A19" s="28" t="s">
        <v>34</v>
      </c>
      <c r="B19" s="29">
        <f>VLOOKUP(C19,'[1]FINAL CODE FOR CIRCLES'!$B$2:$C$81,2,0)</f>
        <v>2237</v>
      </c>
      <c r="C19" s="30">
        <v>420</v>
      </c>
      <c r="D19" s="31">
        <v>17842</v>
      </c>
      <c r="E19" s="31">
        <v>3211.56</v>
      </c>
      <c r="F19" s="31">
        <v>0</v>
      </c>
      <c r="G19" s="32">
        <v>0</v>
      </c>
      <c r="H19" s="33"/>
      <c r="I19" s="31"/>
      <c r="J19" s="31"/>
      <c r="K19" s="31"/>
      <c r="L19" s="34"/>
      <c r="M19" s="35">
        <f>VLOOKUP(C19,'[2]TDA HT &amp; LT'!$B$5:$R$48,2,0)</f>
        <v>4687229.62</v>
      </c>
      <c r="N19" s="31">
        <f>VLOOKUP(C19,'[2]TDA HT &amp; LT'!$B$5:$R$48,3,0)</f>
        <v>0</v>
      </c>
      <c r="O19" s="31">
        <f>VLOOKUP(C19,'[2]TDA HT &amp; LT'!$B$5:$R$48,4,0)</f>
        <v>421851.08</v>
      </c>
      <c r="P19" s="32">
        <f>VLOOKUP(C19,'[2]TDA HT &amp; LT'!$B$5:$R$48,5,0)</f>
        <v>421851.08</v>
      </c>
      <c r="Q19" s="33">
        <f>VLOOKUP(C19,'[2]TDA HT &amp; LT'!$B$5:$R$48,6,0)</f>
        <v>1000</v>
      </c>
      <c r="R19" s="31">
        <f>VLOOKUP(C19,'[2]TDA HT &amp; LT'!$B$5:$R$48,7,0)</f>
        <v>0</v>
      </c>
      <c r="S19" s="31">
        <f>VLOOKUP(C19,'[2]TDA HT &amp; LT'!$B$5:$R$48,8,0)</f>
        <v>90</v>
      </c>
      <c r="T19" s="34">
        <f>VLOOKUP(C19,'[2]TDA HT &amp; LT'!$B$5:$R$48,9,0)</f>
        <v>90</v>
      </c>
      <c r="U19" s="35">
        <f>VLOOKUP(C19,'[2]TDA HT &amp; LT'!$B$5:$R$48,10,0)</f>
        <v>0</v>
      </c>
      <c r="V19" s="31">
        <f>VLOOKUP(C19,'[2]TDA HT &amp; LT'!$B$5:$R$48,11,0)</f>
        <v>0</v>
      </c>
      <c r="W19" s="31">
        <f>VLOOKUP(C19,'[2]TDA HT &amp; LT'!$B$5:$R$48,12,0)</f>
        <v>0</v>
      </c>
      <c r="X19" s="32">
        <f>VLOOKUP(C19,'[2]TDA HT &amp; LT'!$B$5:$R$48,13,0)</f>
        <v>0</v>
      </c>
      <c r="Y19" s="33">
        <f>VLOOKUP(C19,'[2]TDA HT &amp; LT'!$B$5:$R$48,14,0)</f>
        <v>0</v>
      </c>
      <c r="Z19" s="31">
        <f>VLOOKUP(C19,'[2]TDA HT &amp; LT'!$B$5:$R$48,15,0)</f>
        <v>0</v>
      </c>
      <c r="AA19" s="31">
        <f>VLOOKUP(C19,'[2]TDA HT &amp; LT'!$B$5:$R$48,16,0)</f>
        <v>0</v>
      </c>
      <c r="AB19" s="34">
        <f>VLOOKUP(C19,'[2]TDA HT &amp; LT'!$B$5:$R$48,17,0)</f>
        <v>0</v>
      </c>
      <c r="AC19" s="35">
        <f t="shared" si="0"/>
        <v>4706071.62</v>
      </c>
      <c r="AD19" s="31">
        <f t="shared" si="0"/>
        <v>3211.56</v>
      </c>
      <c r="AE19" s="31">
        <f t="shared" si="0"/>
        <v>421941.08</v>
      </c>
      <c r="AF19" s="31">
        <f t="shared" si="0"/>
        <v>421941.08</v>
      </c>
      <c r="AG19" s="31"/>
      <c r="AH19" s="31">
        <v>181456</v>
      </c>
      <c r="AI19" s="31"/>
      <c r="AJ19" s="31">
        <v>4536.3999999999996</v>
      </c>
      <c r="AK19" s="31">
        <v>4536.3999999999996</v>
      </c>
    </row>
    <row r="20" spans="1:37" x14ac:dyDescent="0.25">
      <c r="A20" s="28" t="s">
        <v>35</v>
      </c>
      <c r="B20" s="29">
        <f>VLOOKUP(C20,'[1]FINAL CODE FOR CIRCLES'!$B$2:$C$81,2,0)</f>
        <v>2222</v>
      </c>
      <c r="C20" s="30">
        <v>450</v>
      </c>
      <c r="D20" s="31">
        <v>4776596</v>
      </c>
      <c r="E20" s="31">
        <v>21133.8</v>
      </c>
      <c r="F20" s="31">
        <v>419326.73999999836</v>
      </c>
      <c r="G20" s="32">
        <v>419326.73999999836</v>
      </c>
      <c r="H20" s="33"/>
      <c r="I20" s="31"/>
      <c r="J20" s="31"/>
      <c r="K20" s="31"/>
      <c r="L20" s="34"/>
      <c r="M20" s="35">
        <f>VLOOKUP(C20,'[2]TDA HT &amp; LT'!$B$5:$R$48,2,0)</f>
        <v>95461033.480000034</v>
      </c>
      <c r="N20" s="31">
        <f>VLOOKUP(C20,'[2]TDA HT &amp; LT'!$B$5:$R$48,3,0)</f>
        <v>0</v>
      </c>
      <c r="O20" s="31">
        <f>VLOOKUP(C20,'[2]TDA HT &amp; LT'!$B$5:$R$48,4,0)</f>
        <v>8591495.629999999</v>
      </c>
      <c r="P20" s="32">
        <f>VLOOKUP(C20,'[2]TDA HT &amp; LT'!$B$5:$R$48,5,0)</f>
        <v>8591495.629999999</v>
      </c>
      <c r="Q20" s="33">
        <f>VLOOKUP(C20,'[2]TDA HT &amp; LT'!$B$5:$R$48,6,0)</f>
        <v>3027</v>
      </c>
      <c r="R20" s="31">
        <f>VLOOKUP(C20,'[2]TDA HT &amp; LT'!$B$5:$R$48,7,0)</f>
        <v>0</v>
      </c>
      <c r="S20" s="31">
        <f>VLOOKUP(C20,'[2]TDA HT &amp; LT'!$B$5:$R$48,8,0)</f>
        <v>272.43</v>
      </c>
      <c r="T20" s="34">
        <f>VLOOKUP(C20,'[2]TDA HT &amp; LT'!$B$5:$R$48,9,0)</f>
        <v>272.43</v>
      </c>
      <c r="U20" s="35">
        <f>VLOOKUP(C20,'[2]TDA HT &amp; LT'!$B$5:$R$48,10,0)</f>
        <v>1251182.3899999999</v>
      </c>
      <c r="V20" s="31">
        <f>VLOOKUP(C20,'[2]TDA HT &amp; LT'!$B$5:$R$48,11,0)</f>
        <v>0</v>
      </c>
      <c r="W20" s="31">
        <f>VLOOKUP(C20,'[2]TDA HT &amp; LT'!$B$5:$R$48,12,0)</f>
        <v>112606.42</v>
      </c>
      <c r="X20" s="32">
        <f>VLOOKUP(C20,'[2]TDA HT &amp; LT'!$B$5:$R$48,13,0)</f>
        <v>112606.42</v>
      </c>
      <c r="Y20" s="33">
        <f>VLOOKUP(C20,'[2]TDA HT &amp; LT'!$B$5:$R$48,14,0)</f>
        <v>0</v>
      </c>
      <c r="Z20" s="31">
        <f>VLOOKUP(C20,'[2]TDA HT &amp; LT'!$B$5:$R$48,15,0)</f>
        <v>0</v>
      </c>
      <c r="AA20" s="31">
        <f>VLOOKUP(C20,'[2]TDA HT &amp; LT'!$B$5:$R$48,16,0)</f>
        <v>0</v>
      </c>
      <c r="AB20" s="34">
        <f>VLOOKUP(C20,'[2]TDA HT &amp; LT'!$B$5:$R$48,17,0)</f>
        <v>0</v>
      </c>
      <c r="AC20" s="35">
        <f t="shared" si="0"/>
        <v>101491838.87000003</v>
      </c>
      <c r="AD20" s="31">
        <f t="shared" si="0"/>
        <v>21133.8</v>
      </c>
      <c r="AE20" s="31">
        <f t="shared" si="0"/>
        <v>9123701.2199999969</v>
      </c>
      <c r="AF20" s="31">
        <f t="shared" si="0"/>
        <v>9123701.2199999969</v>
      </c>
      <c r="AG20" s="31"/>
      <c r="AH20" s="31">
        <v>242227</v>
      </c>
      <c r="AI20" s="31"/>
      <c r="AJ20" s="31">
        <v>6055.6750000000011</v>
      </c>
      <c r="AK20" s="31">
        <v>6055.6750000000011</v>
      </c>
    </row>
    <row r="21" spans="1:37" x14ac:dyDescent="0.25">
      <c r="A21" s="28" t="s">
        <v>36</v>
      </c>
      <c r="B21" s="29">
        <f>VLOOKUP(C21,'[1]FINAL CODE FOR CIRCLES'!$B$2:$C$81,2,0)</f>
        <v>2409</v>
      </c>
      <c r="C21" s="30">
        <v>830</v>
      </c>
      <c r="D21" s="31">
        <v>702366</v>
      </c>
      <c r="E21" s="31"/>
      <c r="F21" s="31">
        <v>12159</v>
      </c>
      <c r="G21" s="32">
        <v>12159</v>
      </c>
      <c r="H21" s="33"/>
      <c r="I21" s="31"/>
      <c r="J21" s="31"/>
      <c r="K21" s="31"/>
      <c r="L21" s="34"/>
      <c r="M21" s="35">
        <v>0</v>
      </c>
      <c r="N21" s="31">
        <v>0</v>
      </c>
      <c r="O21" s="31">
        <v>0</v>
      </c>
      <c r="P21" s="32">
        <v>0</v>
      </c>
      <c r="Q21" s="33">
        <v>0</v>
      </c>
      <c r="R21" s="31">
        <v>0</v>
      </c>
      <c r="S21" s="31">
        <v>0</v>
      </c>
      <c r="T21" s="34">
        <v>0</v>
      </c>
      <c r="U21" s="35">
        <v>0</v>
      </c>
      <c r="V21" s="31">
        <v>0</v>
      </c>
      <c r="W21" s="31">
        <v>0</v>
      </c>
      <c r="X21" s="32">
        <v>0</v>
      </c>
      <c r="Y21" s="33">
        <v>0</v>
      </c>
      <c r="Z21" s="31">
        <v>0</v>
      </c>
      <c r="AA21" s="31">
        <v>0</v>
      </c>
      <c r="AB21" s="34">
        <v>0</v>
      </c>
      <c r="AC21" s="35">
        <f t="shared" si="0"/>
        <v>702366</v>
      </c>
      <c r="AD21" s="31">
        <f t="shared" si="0"/>
        <v>0</v>
      </c>
      <c r="AE21" s="31">
        <f t="shared" si="0"/>
        <v>12159</v>
      </c>
      <c r="AF21" s="31">
        <f t="shared" si="0"/>
        <v>12159</v>
      </c>
      <c r="AG21" s="31"/>
      <c r="AH21" s="31">
        <v>424871</v>
      </c>
      <c r="AI21" s="31"/>
      <c r="AJ21" s="31">
        <v>10622</v>
      </c>
      <c r="AK21" s="31">
        <v>10622</v>
      </c>
    </row>
    <row r="22" spans="1:37" x14ac:dyDescent="0.25">
      <c r="A22" s="28" t="s">
        <v>37</v>
      </c>
      <c r="B22" s="29">
        <f>VLOOKUP(C22,'[1]FINAL CODE FOR CIRCLES'!$B$2:$C$81,2,0)</f>
        <v>2215</v>
      </c>
      <c r="C22" s="30">
        <v>426</v>
      </c>
      <c r="D22" s="31">
        <v>1302218.6000000001</v>
      </c>
      <c r="E22" s="31">
        <v>134075.25999999998</v>
      </c>
      <c r="F22" s="31">
        <v>50162.06</v>
      </c>
      <c r="G22" s="32">
        <v>50162.06</v>
      </c>
      <c r="H22" s="33"/>
      <c r="I22" s="31"/>
      <c r="J22" s="31"/>
      <c r="K22" s="31"/>
      <c r="L22" s="34"/>
      <c r="M22" s="35">
        <f>VLOOKUP(C22,'[2]TDA HT &amp; LT'!$B$5:$R$48,2,0)</f>
        <v>48940359.329999998</v>
      </c>
      <c r="N22" s="31">
        <f>VLOOKUP(C22,'[2]TDA HT &amp; LT'!$B$5:$R$48,3,0)</f>
        <v>0</v>
      </c>
      <c r="O22" s="31">
        <f>VLOOKUP(C22,'[2]TDA HT &amp; LT'!$B$5:$R$48,4,0)</f>
        <v>4290885.799999997</v>
      </c>
      <c r="P22" s="32">
        <f>VLOOKUP(C22,'[2]TDA HT &amp; LT'!$B$5:$R$48,5,0)</f>
        <v>4290885.799999997</v>
      </c>
      <c r="Q22" s="33">
        <f>VLOOKUP(C22,'[2]TDA HT &amp; LT'!$B$5:$R$48,6,0)</f>
        <v>4075</v>
      </c>
      <c r="R22" s="31">
        <f>VLOOKUP(C22,'[2]TDA HT &amp; LT'!$B$5:$R$48,7,0)</f>
        <v>0</v>
      </c>
      <c r="S22" s="31">
        <f>VLOOKUP(C22,'[2]TDA HT &amp; LT'!$B$5:$R$48,8,0)</f>
        <v>366.75</v>
      </c>
      <c r="T22" s="34">
        <f>VLOOKUP(C22,'[2]TDA HT &amp; LT'!$B$5:$R$48,9,0)</f>
        <v>366.75</v>
      </c>
      <c r="U22" s="35">
        <f>VLOOKUP(C22,'[2]TDA HT &amp; LT'!$B$5:$R$48,10,0)</f>
        <v>2600</v>
      </c>
      <c r="V22" s="31">
        <f>VLOOKUP(C22,'[2]TDA HT &amp; LT'!$B$5:$R$48,11,0)</f>
        <v>0</v>
      </c>
      <c r="W22" s="31">
        <f>VLOOKUP(C22,'[2]TDA HT &amp; LT'!$B$5:$R$48,12,0)</f>
        <v>-1040.4000000000001</v>
      </c>
      <c r="X22" s="32">
        <f>VLOOKUP(C22,'[2]TDA HT &amp; LT'!$B$5:$R$48,13,0)</f>
        <v>-1040.4000000000001</v>
      </c>
      <c r="Y22" s="33">
        <f>VLOOKUP(C22,'[2]TDA HT &amp; LT'!$B$5:$R$48,14,0)</f>
        <v>0</v>
      </c>
      <c r="Z22" s="31">
        <f>VLOOKUP(C22,'[2]TDA HT &amp; LT'!$B$5:$R$48,15,0)</f>
        <v>0</v>
      </c>
      <c r="AA22" s="31">
        <f>VLOOKUP(C22,'[2]TDA HT &amp; LT'!$B$5:$R$48,16,0)</f>
        <v>0</v>
      </c>
      <c r="AB22" s="34">
        <f>VLOOKUP(C22,'[2]TDA HT &amp; LT'!$B$5:$R$48,17,0)</f>
        <v>0</v>
      </c>
      <c r="AC22" s="35">
        <f t="shared" si="0"/>
        <v>50249252.93</v>
      </c>
      <c r="AD22" s="31">
        <f t="shared" si="0"/>
        <v>134075.25999999998</v>
      </c>
      <c r="AE22" s="31">
        <f t="shared" si="0"/>
        <v>4340374.2099999962</v>
      </c>
      <c r="AF22" s="31">
        <f t="shared" si="0"/>
        <v>4340374.2099999962</v>
      </c>
      <c r="AG22" s="31"/>
      <c r="AH22" s="31">
        <v>440174.46</v>
      </c>
      <c r="AI22" s="31"/>
      <c r="AJ22" s="31">
        <v>11004.361499999999</v>
      </c>
      <c r="AK22" s="31">
        <v>11004.361499999999</v>
      </c>
    </row>
    <row r="23" spans="1:37" x14ac:dyDescent="0.25">
      <c r="A23" t="s">
        <v>38</v>
      </c>
      <c r="B23" s="29">
        <f>VLOOKUP(C23,'[1]FINAL CODE FOR CIRCLES'!$B$2:$C$81,2,0)</f>
        <v>2101</v>
      </c>
      <c r="C23" s="30">
        <v>999</v>
      </c>
      <c r="D23" s="31"/>
      <c r="E23" s="31"/>
      <c r="F23" s="31"/>
      <c r="G23" s="32"/>
      <c r="H23" s="33"/>
      <c r="I23" s="31"/>
      <c r="J23" s="31"/>
      <c r="K23" s="31"/>
      <c r="L23" s="34"/>
      <c r="M23" s="35">
        <v>0</v>
      </c>
      <c r="N23" s="31">
        <v>0</v>
      </c>
      <c r="O23" s="31">
        <v>0</v>
      </c>
      <c r="P23" s="32">
        <v>0</v>
      </c>
      <c r="Q23" s="33">
        <v>0</v>
      </c>
      <c r="R23" s="31">
        <v>0</v>
      </c>
      <c r="S23" s="31">
        <v>0</v>
      </c>
      <c r="T23" s="34">
        <v>0</v>
      </c>
      <c r="U23" s="35">
        <v>0</v>
      </c>
      <c r="V23" s="31">
        <v>0</v>
      </c>
      <c r="W23" s="31">
        <v>0</v>
      </c>
      <c r="X23" s="32">
        <v>0</v>
      </c>
      <c r="Y23" s="33">
        <v>0</v>
      </c>
      <c r="Z23" s="31">
        <v>0</v>
      </c>
      <c r="AA23" s="31">
        <v>0</v>
      </c>
      <c r="AB23" s="34">
        <v>0</v>
      </c>
      <c r="AC23" s="35">
        <f t="shared" si="0"/>
        <v>0</v>
      </c>
      <c r="AD23" s="31">
        <f t="shared" si="0"/>
        <v>0</v>
      </c>
      <c r="AE23" s="31">
        <f t="shared" si="0"/>
        <v>0</v>
      </c>
      <c r="AF23" s="31">
        <f t="shared" si="0"/>
        <v>0</v>
      </c>
      <c r="AG23" s="31"/>
      <c r="AH23" s="31">
        <v>274530</v>
      </c>
      <c r="AI23" s="31"/>
      <c r="AJ23" s="31">
        <v>6863.25</v>
      </c>
      <c r="AK23" s="31">
        <v>6863.25</v>
      </c>
    </row>
    <row r="24" spans="1:37" x14ac:dyDescent="0.25">
      <c r="A24" t="s">
        <v>39</v>
      </c>
      <c r="B24" s="29">
        <f>VLOOKUP(C24,'[1]FINAL CODE FOR CIRCLES'!$B$2:$C$81,2,0)</f>
        <v>2102</v>
      </c>
      <c r="C24" s="30">
        <v>125</v>
      </c>
      <c r="D24" s="31"/>
      <c r="E24" s="31"/>
      <c r="F24" s="31"/>
      <c r="G24" s="32"/>
      <c r="H24" s="33"/>
      <c r="I24" s="31"/>
      <c r="J24" s="31"/>
      <c r="K24" s="31"/>
      <c r="L24" s="34"/>
      <c r="M24" s="35">
        <v>0</v>
      </c>
      <c r="N24" s="31">
        <v>0</v>
      </c>
      <c r="O24" s="31">
        <v>0</v>
      </c>
      <c r="P24" s="32">
        <v>0</v>
      </c>
      <c r="Q24" s="33">
        <v>0</v>
      </c>
      <c r="R24" s="31">
        <v>0</v>
      </c>
      <c r="S24" s="31">
        <v>0</v>
      </c>
      <c r="T24" s="34">
        <v>0</v>
      </c>
      <c r="U24" s="35">
        <v>0</v>
      </c>
      <c r="V24" s="31">
        <v>0</v>
      </c>
      <c r="W24" s="31">
        <v>0</v>
      </c>
      <c r="X24" s="32">
        <v>0</v>
      </c>
      <c r="Y24" s="33">
        <v>0</v>
      </c>
      <c r="Z24" s="31">
        <v>0</v>
      </c>
      <c r="AA24" s="31">
        <v>0</v>
      </c>
      <c r="AB24" s="34">
        <v>0</v>
      </c>
      <c r="AC24" s="35">
        <f t="shared" si="0"/>
        <v>0</v>
      </c>
      <c r="AD24" s="31">
        <f t="shared" si="0"/>
        <v>0</v>
      </c>
      <c r="AE24" s="31">
        <f t="shared" si="0"/>
        <v>0</v>
      </c>
      <c r="AF24" s="31">
        <f t="shared" si="0"/>
        <v>0</v>
      </c>
      <c r="AG24" s="31"/>
      <c r="AH24" s="31">
        <v>43941432.059999995</v>
      </c>
      <c r="AI24" s="31"/>
      <c r="AJ24" s="31">
        <v>1098535.8015000001</v>
      </c>
      <c r="AK24" s="31">
        <v>1098535.8015000001</v>
      </c>
    </row>
    <row r="25" spans="1:37" ht="60" x14ac:dyDescent="0.25">
      <c r="A25" t="s">
        <v>40</v>
      </c>
      <c r="B25" s="29">
        <f>VLOOKUP(C25,'[1]FINAL CODE FOR CIRCLES'!$B$2:$C$81,2,0)</f>
        <v>2304</v>
      </c>
      <c r="C25" s="30">
        <v>230</v>
      </c>
      <c r="D25" s="31">
        <v>264057</v>
      </c>
      <c r="E25" s="31">
        <v>0</v>
      </c>
      <c r="F25" s="31">
        <v>23765.25</v>
      </c>
      <c r="G25" s="32">
        <v>23765.25</v>
      </c>
      <c r="H25" s="37" t="s">
        <v>41</v>
      </c>
      <c r="I25" s="31">
        <v>-179744</v>
      </c>
      <c r="J25" s="31">
        <v>0</v>
      </c>
      <c r="K25" s="31">
        <v>-16176.96</v>
      </c>
      <c r="L25" s="34">
        <v>-16176.96</v>
      </c>
      <c r="M25" s="35">
        <v>0</v>
      </c>
      <c r="N25" s="31">
        <v>0</v>
      </c>
      <c r="O25" s="31">
        <v>0</v>
      </c>
      <c r="P25" s="32">
        <v>0</v>
      </c>
      <c r="Q25" s="33">
        <v>0</v>
      </c>
      <c r="R25" s="31">
        <v>0</v>
      </c>
      <c r="S25" s="31">
        <v>0</v>
      </c>
      <c r="T25" s="34">
        <v>0</v>
      </c>
      <c r="U25" s="35">
        <v>0</v>
      </c>
      <c r="V25" s="31">
        <v>0</v>
      </c>
      <c r="W25" s="31">
        <v>0</v>
      </c>
      <c r="X25" s="32">
        <v>0</v>
      </c>
      <c r="Y25" s="33">
        <v>0</v>
      </c>
      <c r="Z25" s="31">
        <v>0</v>
      </c>
      <c r="AA25" s="31">
        <v>0</v>
      </c>
      <c r="AB25" s="34">
        <v>0</v>
      </c>
      <c r="AC25" s="35">
        <f t="shared" si="0"/>
        <v>84313</v>
      </c>
      <c r="AD25" s="31">
        <f t="shared" si="0"/>
        <v>0</v>
      </c>
      <c r="AE25" s="31">
        <f t="shared" si="0"/>
        <v>7588.2900000000009</v>
      </c>
      <c r="AF25" s="31">
        <f t="shared" si="0"/>
        <v>7588.2900000000009</v>
      </c>
      <c r="AG25" s="31"/>
      <c r="AH25" s="31">
        <v>96508.479999999996</v>
      </c>
      <c r="AI25" s="31"/>
      <c r="AJ25" s="31">
        <v>2412.7200000000003</v>
      </c>
      <c r="AK25" s="31">
        <v>2412.7200000000003</v>
      </c>
    </row>
    <row r="26" spans="1:37" x14ac:dyDescent="0.25">
      <c r="A26" s="28" t="s">
        <v>42</v>
      </c>
      <c r="B26" s="29">
        <f>VLOOKUP(C26,'[1]FINAL CODE FOR CIRCLES'!$B$2:$C$81,2,0)</f>
        <v>2301</v>
      </c>
      <c r="C26" s="30">
        <v>200</v>
      </c>
      <c r="D26" s="31">
        <v>494465</v>
      </c>
      <c r="E26" s="31">
        <v>14354.4</v>
      </c>
      <c r="F26" s="31">
        <v>37324.89</v>
      </c>
      <c r="G26" s="32">
        <v>37324.89</v>
      </c>
      <c r="H26" s="33"/>
      <c r="I26" s="31"/>
      <c r="J26" s="31"/>
      <c r="K26" s="31"/>
      <c r="L26" s="34"/>
      <c r="M26" s="35">
        <v>0</v>
      </c>
      <c r="N26" s="31">
        <v>0</v>
      </c>
      <c r="O26" s="31">
        <v>0</v>
      </c>
      <c r="P26" s="32">
        <v>0</v>
      </c>
      <c r="Q26" s="33">
        <v>0</v>
      </c>
      <c r="R26" s="31">
        <v>0</v>
      </c>
      <c r="S26" s="31">
        <v>0</v>
      </c>
      <c r="T26" s="34">
        <v>0</v>
      </c>
      <c r="U26" s="35">
        <v>0</v>
      </c>
      <c r="V26" s="31">
        <v>0</v>
      </c>
      <c r="W26" s="31">
        <v>0</v>
      </c>
      <c r="X26" s="32">
        <v>0</v>
      </c>
      <c r="Y26" s="33">
        <v>0</v>
      </c>
      <c r="Z26" s="31">
        <v>0</v>
      </c>
      <c r="AA26" s="31">
        <v>0</v>
      </c>
      <c r="AB26" s="34">
        <v>0</v>
      </c>
      <c r="AC26" s="35">
        <f t="shared" si="0"/>
        <v>494465</v>
      </c>
      <c r="AD26" s="31">
        <f t="shared" si="0"/>
        <v>14354.4</v>
      </c>
      <c r="AE26" s="31">
        <f t="shared" si="0"/>
        <v>37324.89</v>
      </c>
      <c r="AF26" s="31">
        <f t="shared" si="0"/>
        <v>37324.89</v>
      </c>
      <c r="AG26" s="31"/>
      <c r="AH26" s="31">
        <v>211267</v>
      </c>
      <c r="AI26" s="31">
        <v>0</v>
      </c>
      <c r="AJ26" s="31">
        <v>5281.7250000000004</v>
      </c>
      <c r="AK26" s="31">
        <v>5281.7250000000004</v>
      </c>
    </row>
    <row r="27" spans="1:37" x14ac:dyDescent="0.25">
      <c r="A27" s="28" t="s">
        <v>43</v>
      </c>
      <c r="B27" s="29">
        <f>VLOOKUP(C27,'[1]FINAL CODE FOR CIRCLES'!$B$2:$C$81,2,0)</f>
        <v>2302</v>
      </c>
      <c r="C27" s="30">
        <v>210</v>
      </c>
      <c r="D27" s="31">
        <v>136556</v>
      </c>
      <c r="E27" s="31">
        <v>0</v>
      </c>
      <c r="F27" s="31">
        <v>12290.04</v>
      </c>
      <c r="G27" s="32">
        <v>12290.04</v>
      </c>
      <c r="H27" s="33" t="s">
        <v>44</v>
      </c>
      <c r="I27" s="31">
        <v>686424</v>
      </c>
      <c r="J27" s="31">
        <v>0</v>
      </c>
      <c r="K27" s="31">
        <v>61889.9</v>
      </c>
      <c r="L27" s="34">
        <v>61889.9</v>
      </c>
      <c r="M27" s="35">
        <v>0</v>
      </c>
      <c r="N27" s="31">
        <v>0</v>
      </c>
      <c r="O27" s="31">
        <v>0</v>
      </c>
      <c r="P27" s="32">
        <v>0</v>
      </c>
      <c r="Q27" s="33">
        <v>0</v>
      </c>
      <c r="R27" s="31">
        <v>0</v>
      </c>
      <c r="S27" s="31">
        <v>0</v>
      </c>
      <c r="T27" s="34">
        <v>0</v>
      </c>
      <c r="U27" s="35">
        <v>0</v>
      </c>
      <c r="V27" s="31">
        <v>0</v>
      </c>
      <c r="W27" s="31">
        <v>0</v>
      </c>
      <c r="X27" s="32">
        <v>0</v>
      </c>
      <c r="Y27" s="33">
        <v>0</v>
      </c>
      <c r="Z27" s="31">
        <v>0</v>
      </c>
      <c r="AA27" s="31">
        <v>0</v>
      </c>
      <c r="AB27" s="34">
        <v>0</v>
      </c>
      <c r="AC27" s="35">
        <f t="shared" si="0"/>
        <v>822980</v>
      </c>
      <c r="AD27" s="31">
        <f t="shared" si="0"/>
        <v>0</v>
      </c>
      <c r="AE27" s="31">
        <f t="shared" si="0"/>
        <v>74179.94</v>
      </c>
      <c r="AF27" s="31">
        <f t="shared" si="0"/>
        <v>74179.94</v>
      </c>
      <c r="AG27" s="31"/>
      <c r="AH27" s="31">
        <v>606644.57142857148</v>
      </c>
      <c r="AI27" s="31">
        <v>0</v>
      </c>
      <c r="AJ27" s="31">
        <v>15166.114285714286</v>
      </c>
      <c r="AK27" s="31">
        <v>15166.114285714286</v>
      </c>
    </row>
    <row r="28" spans="1:37" x14ac:dyDescent="0.25">
      <c r="A28" s="28" t="s">
        <v>45</v>
      </c>
      <c r="B28" s="29">
        <f>VLOOKUP(C28,'[1]FINAL CODE FOR CIRCLES'!$B$2:$C$81,2,0)</f>
        <v>2303</v>
      </c>
      <c r="C28" s="30">
        <v>220</v>
      </c>
      <c r="D28" s="31">
        <v>83858</v>
      </c>
      <c r="E28" s="31">
        <v>0</v>
      </c>
      <c r="F28" s="31">
        <v>7547.22</v>
      </c>
      <c r="G28" s="32">
        <v>7547.22</v>
      </c>
      <c r="H28" s="33"/>
      <c r="I28" s="31"/>
      <c r="J28" s="31"/>
      <c r="K28" s="31"/>
      <c r="L28" s="34"/>
      <c r="M28" s="35">
        <v>0</v>
      </c>
      <c r="N28" s="31">
        <v>0</v>
      </c>
      <c r="O28" s="31">
        <v>0</v>
      </c>
      <c r="P28" s="32">
        <v>0</v>
      </c>
      <c r="Q28" s="33">
        <v>0</v>
      </c>
      <c r="R28" s="31">
        <v>0</v>
      </c>
      <c r="S28" s="31">
        <v>0</v>
      </c>
      <c r="T28" s="34">
        <v>0</v>
      </c>
      <c r="U28" s="35">
        <v>0</v>
      </c>
      <c r="V28" s="31">
        <v>0</v>
      </c>
      <c r="W28" s="31">
        <v>0</v>
      </c>
      <c r="X28" s="32">
        <v>0</v>
      </c>
      <c r="Y28" s="33">
        <v>0</v>
      </c>
      <c r="Z28" s="31">
        <v>0</v>
      </c>
      <c r="AA28" s="31">
        <v>0</v>
      </c>
      <c r="AB28" s="34">
        <v>0</v>
      </c>
      <c r="AC28" s="35">
        <f t="shared" si="0"/>
        <v>83858</v>
      </c>
      <c r="AD28" s="31">
        <f t="shared" si="0"/>
        <v>0</v>
      </c>
      <c r="AE28" s="31">
        <f t="shared" si="0"/>
        <v>7547.22</v>
      </c>
      <c r="AF28" s="31">
        <f t="shared" si="0"/>
        <v>7547.22</v>
      </c>
      <c r="AG28" s="31"/>
      <c r="AH28" s="31">
        <v>145232.85999999999</v>
      </c>
      <c r="AI28" s="31"/>
      <c r="AJ28" s="31">
        <v>3630.4964999999984</v>
      </c>
      <c r="AK28" s="31">
        <v>3630.4964999999984</v>
      </c>
    </row>
    <row r="29" spans="1:37" x14ac:dyDescent="0.25">
      <c r="A29" s="28" t="s">
        <v>46</v>
      </c>
      <c r="B29" s="29">
        <f>VLOOKUP(C29,'[1]FINAL CODE FOR CIRCLES'!$B$2:$C$81,2,0)</f>
        <v>2216</v>
      </c>
      <c r="C29" s="30">
        <v>436</v>
      </c>
      <c r="D29" s="31">
        <v>543860.39</v>
      </c>
      <c r="E29" s="31">
        <v>25882.99</v>
      </c>
      <c r="F29" s="31">
        <v>36005.94</v>
      </c>
      <c r="G29" s="32">
        <v>36005.94</v>
      </c>
      <c r="H29" s="33"/>
      <c r="I29" s="31"/>
      <c r="J29" s="31"/>
      <c r="K29" s="31"/>
      <c r="L29" s="34"/>
      <c r="M29" s="35">
        <f>VLOOKUP(C29,'[2]TDA HT &amp; LT'!$B$5:$R$48,2,0)</f>
        <v>23238811.710000005</v>
      </c>
      <c r="N29" s="31">
        <f>VLOOKUP(C29,'[2]TDA HT &amp; LT'!$B$5:$R$48,3,0)</f>
        <v>0</v>
      </c>
      <c r="O29" s="31">
        <f>VLOOKUP(C29,'[2]TDA HT &amp; LT'!$B$5:$R$48,4,0)</f>
        <v>2091493.3100000008</v>
      </c>
      <c r="P29" s="32">
        <f>VLOOKUP(C29,'[2]TDA HT &amp; LT'!$B$5:$R$48,5,0)</f>
        <v>2091493.3100000008</v>
      </c>
      <c r="Q29" s="33">
        <f>VLOOKUP(C29,'[2]TDA HT &amp; LT'!$B$5:$R$48,6,0)</f>
        <v>700</v>
      </c>
      <c r="R29" s="31">
        <f>VLOOKUP(C29,'[2]TDA HT &amp; LT'!$B$5:$R$48,7,0)</f>
        <v>0</v>
      </c>
      <c r="S29" s="31">
        <f>VLOOKUP(C29,'[2]TDA HT &amp; LT'!$B$5:$R$48,8,0)</f>
        <v>63</v>
      </c>
      <c r="T29" s="34">
        <f>VLOOKUP(C29,'[2]TDA HT &amp; LT'!$B$5:$R$48,9,0)</f>
        <v>63</v>
      </c>
      <c r="U29" s="35">
        <f>VLOOKUP(C29,'[2]TDA HT &amp; LT'!$B$5:$R$48,10,0)</f>
        <v>0</v>
      </c>
      <c r="V29" s="31">
        <f>VLOOKUP(C29,'[2]TDA HT &amp; LT'!$B$5:$R$48,11,0)</f>
        <v>0</v>
      </c>
      <c r="W29" s="31">
        <f>VLOOKUP(C29,'[2]TDA HT &amp; LT'!$B$5:$R$48,12,0)</f>
        <v>0</v>
      </c>
      <c r="X29" s="32">
        <f>VLOOKUP(C29,'[2]TDA HT &amp; LT'!$B$5:$R$48,13,0)</f>
        <v>0</v>
      </c>
      <c r="Y29" s="33">
        <f>VLOOKUP(C29,'[2]TDA HT &amp; LT'!$B$5:$R$48,14,0)</f>
        <v>0</v>
      </c>
      <c r="Z29" s="31">
        <f>VLOOKUP(C29,'[2]TDA HT &amp; LT'!$B$5:$R$48,15,0)</f>
        <v>0</v>
      </c>
      <c r="AA29" s="31">
        <f>VLOOKUP(C29,'[2]TDA HT &amp; LT'!$B$5:$R$48,16,0)</f>
        <v>0</v>
      </c>
      <c r="AB29" s="34">
        <f>VLOOKUP(C29,'[2]TDA HT &amp; LT'!$B$5:$R$48,17,0)</f>
        <v>0</v>
      </c>
      <c r="AC29" s="35">
        <f t="shared" si="0"/>
        <v>23783372.100000005</v>
      </c>
      <c r="AD29" s="31">
        <f t="shared" si="0"/>
        <v>25882.99</v>
      </c>
      <c r="AE29" s="31">
        <f t="shared" si="0"/>
        <v>2127562.2500000009</v>
      </c>
      <c r="AF29" s="31">
        <f t="shared" si="0"/>
        <v>2127562.2500000009</v>
      </c>
      <c r="AG29" s="31"/>
      <c r="AH29" s="31">
        <v>284791.82</v>
      </c>
      <c r="AI29" s="31"/>
      <c r="AJ29" s="31">
        <v>7119.7955000000002</v>
      </c>
      <c r="AK29" s="31">
        <v>7119.7955000000002</v>
      </c>
    </row>
    <row r="30" spans="1:37" x14ac:dyDescent="0.25">
      <c r="A30" s="28" t="s">
        <v>47</v>
      </c>
      <c r="B30" s="29">
        <f>VLOOKUP(C30,'[1]FINAL CODE FOR CIRCLES'!$B$2:$C$81,2,0)</f>
        <v>2243</v>
      </c>
      <c r="C30" s="30">
        <v>417</v>
      </c>
      <c r="D30" s="31">
        <v>23635.17</v>
      </c>
      <c r="E30" s="31"/>
      <c r="F30" s="31">
        <v>2127.1653000000001</v>
      </c>
      <c r="G30" s="32">
        <v>2127.1653000000001</v>
      </c>
      <c r="H30" s="33"/>
      <c r="I30" s="31"/>
      <c r="J30" s="31"/>
      <c r="K30" s="31"/>
      <c r="L30" s="34"/>
      <c r="M30" s="35">
        <f>VLOOKUP(C30,'[2]TDA HT &amp; LT'!$B$5:$R$48,2,0)</f>
        <v>265755</v>
      </c>
      <c r="N30" s="31">
        <f>VLOOKUP(C30,'[2]TDA HT &amp; LT'!$B$5:$R$48,3,0)</f>
        <v>0</v>
      </c>
      <c r="O30" s="31">
        <f>VLOOKUP(C30,'[2]TDA HT &amp; LT'!$B$5:$R$48,4,0)</f>
        <v>23917.95</v>
      </c>
      <c r="P30" s="32">
        <f>VLOOKUP(C30,'[2]TDA HT &amp; LT'!$B$5:$R$48,5,0)</f>
        <v>23917.95</v>
      </c>
      <c r="Q30" s="33">
        <f>VLOOKUP(C30,'[2]TDA HT &amp; LT'!$B$5:$R$48,6,0)</f>
        <v>500</v>
      </c>
      <c r="R30" s="31">
        <f>VLOOKUP(C30,'[2]TDA HT &amp; LT'!$B$5:$R$48,7,0)</f>
        <v>0</v>
      </c>
      <c r="S30" s="31">
        <f>VLOOKUP(C30,'[2]TDA HT &amp; LT'!$B$5:$R$48,8,0)</f>
        <v>45</v>
      </c>
      <c r="T30" s="34">
        <f>VLOOKUP(C30,'[2]TDA HT &amp; LT'!$B$5:$R$48,9,0)</f>
        <v>45</v>
      </c>
      <c r="U30" s="35">
        <f>VLOOKUP(C30,'[2]TDA HT &amp; LT'!$B$5:$R$48,10,0)</f>
        <v>0</v>
      </c>
      <c r="V30" s="31">
        <f>VLOOKUP(C30,'[2]TDA HT &amp; LT'!$B$5:$R$48,11,0)</f>
        <v>0</v>
      </c>
      <c r="W30" s="31">
        <f>VLOOKUP(C30,'[2]TDA HT &amp; LT'!$B$5:$R$48,12,0)</f>
        <v>0</v>
      </c>
      <c r="X30" s="32">
        <f>VLOOKUP(C30,'[2]TDA HT &amp; LT'!$B$5:$R$48,13,0)</f>
        <v>0</v>
      </c>
      <c r="Y30" s="33">
        <f>VLOOKUP(C30,'[2]TDA HT &amp; LT'!$B$5:$R$48,14,0)</f>
        <v>0</v>
      </c>
      <c r="Z30" s="31">
        <f>VLOOKUP(C30,'[2]TDA HT &amp; LT'!$B$5:$R$48,15,0)</f>
        <v>0</v>
      </c>
      <c r="AA30" s="31">
        <f>VLOOKUP(C30,'[2]TDA HT &amp; LT'!$B$5:$R$48,16,0)</f>
        <v>0</v>
      </c>
      <c r="AB30" s="34">
        <f>VLOOKUP(C30,'[2]TDA HT &amp; LT'!$B$5:$R$48,17,0)</f>
        <v>0</v>
      </c>
      <c r="AC30" s="35">
        <f t="shared" si="0"/>
        <v>289890.17</v>
      </c>
      <c r="AD30" s="31">
        <f t="shared" si="0"/>
        <v>0</v>
      </c>
      <c r="AE30" s="31">
        <f t="shared" si="0"/>
        <v>26090.115300000001</v>
      </c>
      <c r="AF30" s="31">
        <f t="shared" si="0"/>
        <v>26090.115300000001</v>
      </c>
      <c r="AG30" s="31"/>
      <c r="AH30" s="31">
        <v>69721.52</v>
      </c>
      <c r="AI30" s="31"/>
      <c r="AJ30" s="31">
        <v>1743.0380000000002</v>
      </c>
      <c r="AK30" s="31">
        <v>1743.0380000000002</v>
      </c>
    </row>
    <row r="31" spans="1:37" x14ac:dyDescent="0.25">
      <c r="A31" s="28" t="s">
        <v>48</v>
      </c>
      <c r="B31" s="29">
        <f>VLOOKUP(C31,'[1]FINAL CODE FOR CIRCLES'!$B$2:$C$81,2,0)</f>
        <v>2204</v>
      </c>
      <c r="C31" s="30">
        <v>410</v>
      </c>
      <c r="D31" s="31">
        <v>2952116.32</v>
      </c>
      <c r="E31" s="31">
        <v>0</v>
      </c>
      <c r="F31" s="31">
        <v>265690.46999999997</v>
      </c>
      <c r="G31" s="32">
        <v>265690.46999999997</v>
      </c>
      <c r="H31" s="33"/>
      <c r="I31" s="31"/>
      <c r="J31" s="31"/>
      <c r="K31" s="31"/>
      <c r="L31" s="34"/>
      <c r="M31" s="35">
        <f>VLOOKUP(C31,'[2]TDA HT &amp; LT'!$B$5:$R$48,2,0)</f>
        <v>7829473.4200000009</v>
      </c>
      <c r="N31" s="31">
        <f>VLOOKUP(C31,'[2]TDA HT &amp; LT'!$B$5:$R$48,3,0)</f>
        <v>0</v>
      </c>
      <c r="O31" s="31">
        <f>VLOOKUP(C31,'[2]TDA HT &amp; LT'!$B$5:$R$48,4,0)</f>
        <v>704653.10000000009</v>
      </c>
      <c r="P31" s="32">
        <f>VLOOKUP(C31,'[2]TDA HT &amp; LT'!$B$5:$R$48,5,0)</f>
        <v>704653.10000000009</v>
      </c>
      <c r="Q31" s="33">
        <f>VLOOKUP(C31,'[2]TDA HT &amp; LT'!$B$5:$R$48,6,0)</f>
        <v>3100</v>
      </c>
      <c r="R31" s="31">
        <f>VLOOKUP(C31,'[2]TDA HT &amp; LT'!$B$5:$R$48,7,0)</f>
        <v>0</v>
      </c>
      <c r="S31" s="31">
        <f>VLOOKUP(C31,'[2]TDA HT &amp; LT'!$B$5:$R$48,8,0)</f>
        <v>279</v>
      </c>
      <c r="T31" s="34">
        <f>VLOOKUP(C31,'[2]TDA HT &amp; LT'!$B$5:$R$48,9,0)</f>
        <v>279</v>
      </c>
      <c r="U31" s="35">
        <f>VLOOKUP(C31,'[2]TDA HT &amp; LT'!$B$5:$R$48,10,0)</f>
        <v>2600</v>
      </c>
      <c r="V31" s="31">
        <f>VLOOKUP(C31,'[2]TDA HT &amp; LT'!$B$5:$R$48,11,0)</f>
        <v>0</v>
      </c>
      <c r="W31" s="31">
        <f>VLOOKUP(C31,'[2]TDA HT &amp; LT'!$B$5:$R$48,12,0)</f>
        <v>234</v>
      </c>
      <c r="X31" s="32">
        <f>VLOOKUP(C31,'[2]TDA HT &amp; LT'!$B$5:$R$48,13,0)</f>
        <v>234</v>
      </c>
      <c r="Y31" s="33">
        <f>VLOOKUP(C31,'[2]TDA HT &amp; LT'!$B$5:$R$48,14,0)</f>
        <v>0</v>
      </c>
      <c r="Z31" s="31">
        <f>VLOOKUP(C31,'[2]TDA HT &amp; LT'!$B$5:$R$48,15,0)</f>
        <v>0</v>
      </c>
      <c r="AA31" s="31">
        <f>VLOOKUP(C31,'[2]TDA HT &amp; LT'!$B$5:$R$48,16,0)</f>
        <v>0</v>
      </c>
      <c r="AB31" s="34">
        <f>VLOOKUP(C31,'[2]TDA HT &amp; LT'!$B$5:$R$48,17,0)</f>
        <v>0</v>
      </c>
      <c r="AC31" s="35">
        <f t="shared" si="0"/>
        <v>10787289.74</v>
      </c>
      <c r="AD31" s="31">
        <f t="shared" si="0"/>
        <v>0</v>
      </c>
      <c r="AE31" s="31">
        <f t="shared" si="0"/>
        <v>970856.57000000007</v>
      </c>
      <c r="AF31" s="31">
        <f t="shared" si="0"/>
        <v>970856.57000000007</v>
      </c>
      <c r="AG31" s="31"/>
      <c r="AH31" s="31">
        <v>71100</v>
      </c>
      <c r="AI31" s="31"/>
      <c r="AJ31" s="31">
        <v>1777.5</v>
      </c>
      <c r="AK31" s="31">
        <v>1777.5</v>
      </c>
    </row>
    <row r="32" spans="1:37" x14ac:dyDescent="0.25">
      <c r="A32" s="28" t="s">
        <v>49</v>
      </c>
      <c r="B32" s="29">
        <f>VLOOKUP(C32,'[1]FINAL CODE FOR CIRCLES'!$B$2:$C$81,2,0)</f>
        <v>2228</v>
      </c>
      <c r="C32" s="30">
        <v>474</v>
      </c>
      <c r="D32" s="31">
        <v>420144</v>
      </c>
      <c r="E32" s="31">
        <v>0</v>
      </c>
      <c r="F32" s="31">
        <v>37812.960000000006</v>
      </c>
      <c r="G32" s="32">
        <v>37812.960000000006</v>
      </c>
      <c r="H32" s="33"/>
      <c r="I32" s="31"/>
      <c r="J32" s="31"/>
      <c r="K32" s="31"/>
      <c r="L32" s="34"/>
      <c r="M32" s="35">
        <f>VLOOKUP(C32,'[2]TDA HT &amp; LT'!$B$5:$R$48,2,0)</f>
        <v>2492410.12</v>
      </c>
      <c r="N32" s="31">
        <f>VLOOKUP(C32,'[2]TDA HT &amp; LT'!$B$5:$R$48,3,0)</f>
        <v>0</v>
      </c>
      <c r="O32" s="31">
        <f>VLOOKUP(C32,'[2]TDA HT &amp; LT'!$B$5:$R$48,4,0)</f>
        <v>224316.71000000002</v>
      </c>
      <c r="P32" s="32">
        <f>VLOOKUP(C32,'[2]TDA HT &amp; LT'!$B$5:$R$48,5,0)</f>
        <v>224316.71000000002</v>
      </c>
      <c r="Q32" s="33">
        <f>VLOOKUP(C32,'[2]TDA HT &amp; LT'!$B$5:$R$48,6,0)</f>
        <v>2600</v>
      </c>
      <c r="R32" s="31">
        <f>VLOOKUP(C32,'[2]TDA HT &amp; LT'!$B$5:$R$48,7,0)</f>
        <v>0</v>
      </c>
      <c r="S32" s="31">
        <f>VLOOKUP(C32,'[2]TDA HT &amp; LT'!$B$5:$R$48,8,0)</f>
        <v>234</v>
      </c>
      <c r="T32" s="34">
        <f>VLOOKUP(C32,'[2]TDA HT &amp; LT'!$B$5:$R$48,9,0)</f>
        <v>234</v>
      </c>
      <c r="U32" s="35">
        <f>VLOOKUP(C32,'[2]TDA HT &amp; LT'!$B$5:$R$48,10,0)</f>
        <v>0</v>
      </c>
      <c r="V32" s="31">
        <f>VLOOKUP(C32,'[2]TDA HT &amp; LT'!$B$5:$R$48,11,0)</f>
        <v>0</v>
      </c>
      <c r="W32" s="31">
        <f>VLOOKUP(C32,'[2]TDA HT &amp; LT'!$B$5:$R$48,12,0)</f>
        <v>0</v>
      </c>
      <c r="X32" s="32">
        <f>VLOOKUP(C32,'[2]TDA HT &amp; LT'!$B$5:$R$48,13,0)</f>
        <v>0</v>
      </c>
      <c r="Y32" s="33">
        <f>VLOOKUP(C32,'[2]TDA HT &amp; LT'!$B$5:$R$48,14,0)</f>
        <v>0</v>
      </c>
      <c r="Z32" s="31">
        <f>VLOOKUP(C32,'[2]TDA HT &amp; LT'!$B$5:$R$48,15,0)</f>
        <v>0</v>
      </c>
      <c r="AA32" s="31">
        <f>VLOOKUP(C32,'[2]TDA HT &amp; LT'!$B$5:$R$48,16,0)</f>
        <v>0</v>
      </c>
      <c r="AB32" s="34">
        <f>VLOOKUP(C32,'[2]TDA HT &amp; LT'!$B$5:$R$48,17,0)</f>
        <v>0</v>
      </c>
      <c r="AC32" s="35">
        <f t="shared" si="0"/>
        <v>2915154.12</v>
      </c>
      <c r="AD32" s="31">
        <f t="shared" si="0"/>
        <v>0</v>
      </c>
      <c r="AE32" s="31">
        <f t="shared" si="0"/>
        <v>262363.67000000004</v>
      </c>
      <c r="AF32" s="31">
        <f t="shared" si="0"/>
        <v>262363.67000000004</v>
      </c>
      <c r="AG32" s="31"/>
      <c r="AH32" s="31">
        <v>31752</v>
      </c>
      <c r="AI32" s="31"/>
      <c r="AJ32" s="31">
        <v>793.80000000000007</v>
      </c>
      <c r="AK32" s="31">
        <v>793.80000000000007</v>
      </c>
    </row>
    <row r="33" spans="1:37" x14ac:dyDescent="0.25">
      <c r="A33" s="28" t="s">
        <v>50</v>
      </c>
      <c r="B33" s="29">
        <f>VLOOKUP(C33,'[1]FINAL CODE FOR CIRCLES'!$B$2:$C$81,2,0)</f>
        <v>2232</v>
      </c>
      <c r="C33" s="30">
        <v>443</v>
      </c>
      <c r="D33" s="31">
        <v>64716</v>
      </c>
      <c r="E33" s="31">
        <v>0</v>
      </c>
      <c r="F33" s="31">
        <v>5824.44</v>
      </c>
      <c r="G33" s="32">
        <v>5824.44</v>
      </c>
      <c r="H33" s="33" t="s">
        <v>22</v>
      </c>
      <c r="I33" s="31">
        <v>250395</v>
      </c>
      <c r="J33" s="31">
        <v>344.15999999999985</v>
      </c>
      <c r="K33" s="31">
        <v>22363.469999999998</v>
      </c>
      <c r="L33" s="34">
        <v>22363.469999999998</v>
      </c>
      <c r="M33" s="35">
        <f>VLOOKUP(C33,'[2]TDA HT &amp; LT'!$B$5:$R$48,2,0)</f>
        <v>3592758.04</v>
      </c>
      <c r="N33" s="31">
        <f>VLOOKUP(C33,'[2]TDA HT &amp; LT'!$B$5:$R$48,3,0)</f>
        <v>0</v>
      </c>
      <c r="O33" s="31">
        <f>VLOOKUP(C33,'[2]TDA HT &amp; LT'!$B$5:$R$48,4,0)</f>
        <v>323348.41000000003</v>
      </c>
      <c r="P33" s="32">
        <f>VLOOKUP(C33,'[2]TDA HT &amp; LT'!$B$5:$R$48,5,0)</f>
        <v>323348.41000000003</v>
      </c>
      <c r="Q33" s="33">
        <f>VLOOKUP(C33,'[2]TDA HT &amp; LT'!$B$5:$R$48,6,0)</f>
        <v>2050</v>
      </c>
      <c r="R33" s="31">
        <f>VLOOKUP(C33,'[2]TDA HT &amp; LT'!$B$5:$R$48,7,0)</f>
        <v>0</v>
      </c>
      <c r="S33" s="31">
        <f>VLOOKUP(C33,'[2]TDA HT &amp; LT'!$B$5:$R$48,8,0)</f>
        <v>184.5</v>
      </c>
      <c r="T33" s="34">
        <f>VLOOKUP(C33,'[2]TDA HT &amp; LT'!$B$5:$R$48,9,0)</f>
        <v>184.5</v>
      </c>
      <c r="U33" s="35">
        <f>VLOOKUP(C33,'[2]TDA HT &amp; LT'!$B$5:$R$48,10,0)</f>
        <v>0</v>
      </c>
      <c r="V33" s="31">
        <f>VLOOKUP(C33,'[2]TDA HT &amp; LT'!$B$5:$R$48,11,0)</f>
        <v>0</v>
      </c>
      <c r="W33" s="31">
        <f>VLOOKUP(C33,'[2]TDA HT &amp; LT'!$B$5:$R$48,12,0)</f>
        <v>0</v>
      </c>
      <c r="X33" s="32">
        <f>VLOOKUP(C33,'[2]TDA HT &amp; LT'!$B$5:$R$48,13,0)</f>
        <v>0</v>
      </c>
      <c r="Y33" s="33">
        <f>VLOOKUP(C33,'[2]TDA HT &amp; LT'!$B$5:$R$48,14,0)</f>
        <v>0</v>
      </c>
      <c r="Z33" s="31">
        <f>VLOOKUP(C33,'[2]TDA HT &amp; LT'!$B$5:$R$48,15,0)</f>
        <v>0</v>
      </c>
      <c r="AA33" s="31">
        <f>VLOOKUP(C33,'[2]TDA HT &amp; LT'!$B$5:$R$48,16,0)</f>
        <v>0</v>
      </c>
      <c r="AB33" s="34">
        <f>VLOOKUP(C33,'[2]TDA HT &amp; LT'!$B$5:$R$48,17,0)</f>
        <v>0</v>
      </c>
      <c r="AC33" s="35">
        <f t="shared" si="0"/>
        <v>3909919.04</v>
      </c>
      <c r="AD33" s="31">
        <f t="shared" si="0"/>
        <v>344.15999999999985</v>
      </c>
      <c r="AE33" s="31">
        <f t="shared" si="0"/>
        <v>351720.82</v>
      </c>
      <c r="AF33" s="31">
        <f t="shared" si="0"/>
        <v>351720.82</v>
      </c>
      <c r="AG33" s="31"/>
      <c r="AH33" s="31">
        <v>55032</v>
      </c>
      <c r="AI33" s="31"/>
      <c r="AJ33" s="31">
        <v>1375.8000000000002</v>
      </c>
      <c r="AK33" s="31">
        <v>1375.8000000000002</v>
      </c>
    </row>
    <row r="34" spans="1:37" x14ac:dyDescent="0.25">
      <c r="A34" t="s">
        <v>51</v>
      </c>
      <c r="B34" s="29">
        <f>VLOOKUP(C34,'[1]FINAL CODE FOR CIRCLES'!$B$2:$C$81,2,0)</f>
        <v>2502</v>
      </c>
      <c r="C34" s="30">
        <v>551</v>
      </c>
      <c r="D34" s="31">
        <v>487</v>
      </c>
      <c r="E34" s="31">
        <v>87.66</v>
      </c>
      <c r="F34" s="31">
        <v>0</v>
      </c>
      <c r="G34" s="32">
        <v>0</v>
      </c>
      <c r="H34" s="33"/>
      <c r="I34" s="31"/>
      <c r="J34" s="31"/>
      <c r="K34" s="31"/>
      <c r="L34" s="34"/>
      <c r="M34" s="35">
        <v>0</v>
      </c>
      <c r="N34" s="31">
        <v>0</v>
      </c>
      <c r="O34" s="31">
        <v>0</v>
      </c>
      <c r="P34" s="32">
        <v>0</v>
      </c>
      <c r="Q34" s="33">
        <v>0</v>
      </c>
      <c r="R34" s="31">
        <v>0</v>
      </c>
      <c r="S34" s="31">
        <v>0</v>
      </c>
      <c r="T34" s="34">
        <v>0</v>
      </c>
      <c r="U34" s="35">
        <v>0</v>
      </c>
      <c r="V34" s="31">
        <v>0</v>
      </c>
      <c r="W34" s="31">
        <v>0</v>
      </c>
      <c r="X34" s="32">
        <v>0</v>
      </c>
      <c r="Y34" s="33">
        <v>0</v>
      </c>
      <c r="Z34" s="31">
        <v>0</v>
      </c>
      <c r="AA34" s="31">
        <v>0</v>
      </c>
      <c r="AB34" s="34">
        <v>0</v>
      </c>
      <c r="AC34" s="35">
        <f t="shared" si="0"/>
        <v>487</v>
      </c>
      <c r="AD34" s="31">
        <f t="shared" si="0"/>
        <v>87.66</v>
      </c>
      <c r="AE34" s="31">
        <f t="shared" si="0"/>
        <v>0</v>
      </c>
      <c r="AF34" s="31">
        <f t="shared" si="0"/>
        <v>0</v>
      </c>
      <c r="AG34" s="31"/>
      <c r="AH34" s="31">
        <v>52007</v>
      </c>
      <c r="AI34" s="31"/>
      <c r="AJ34" s="31">
        <v>1300.1750000000002</v>
      </c>
      <c r="AK34" s="31">
        <v>1300.1750000000002</v>
      </c>
    </row>
    <row r="35" spans="1:37" x14ac:dyDescent="0.25">
      <c r="A35" s="28" t="s">
        <v>52</v>
      </c>
      <c r="B35" s="29">
        <f>VLOOKUP(C35,'[1]FINAL CODE FOR CIRCLES'!$B$2:$C$81,2,0)</f>
        <v>2238</v>
      </c>
      <c r="C35" s="30">
        <v>421</v>
      </c>
      <c r="D35" s="31">
        <v>1960422.66</v>
      </c>
      <c r="E35" s="31">
        <v>289200.66000000003</v>
      </c>
      <c r="F35" s="31">
        <v>31837.210000000003</v>
      </c>
      <c r="G35" s="32">
        <v>31837.210000000003</v>
      </c>
      <c r="H35" s="33" t="s">
        <v>22</v>
      </c>
      <c r="I35" s="31">
        <v>7926600</v>
      </c>
      <c r="J35" s="31">
        <v>778788</v>
      </c>
      <c r="K35" s="31">
        <v>324000</v>
      </c>
      <c r="L35" s="34">
        <v>324000</v>
      </c>
      <c r="M35" s="35">
        <f>VLOOKUP(C35,'[2]TDA HT &amp; LT'!$B$5:$R$48,2,0)</f>
        <v>40171977.710000001</v>
      </c>
      <c r="N35" s="31">
        <f>VLOOKUP(C35,'[2]TDA HT &amp; LT'!$B$5:$R$48,3,0)</f>
        <v>0</v>
      </c>
      <c r="O35" s="31">
        <f>VLOOKUP(C35,'[2]TDA HT &amp; LT'!$B$5:$R$48,4,0)</f>
        <v>3584293.2699999982</v>
      </c>
      <c r="P35" s="32">
        <f>VLOOKUP(C35,'[2]TDA HT &amp; LT'!$B$5:$R$48,5,0)</f>
        <v>3584293.2699999982</v>
      </c>
      <c r="Q35" s="33">
        <f>VLOOKUP(C35,'[2]TDA HT &amp; LT'!$B$5:$R$48,6,0)</f>
        <v>1550</v>
      </c>
      <c r="R35" s="31">
        <f>VLOOKUP(C35,'[2]TDA HT &amp; LT'!$B$5:$R$48,7,0)</f>
        <v>0</v>
      </c>
      <c r="S35" s="31">
        <f>VLOOKUP(C35,'[2]TDA HT &amp; LT'!$B$5:$R$48,8,0)</f>
        <v>139.5</v>
      </c>
      <c r="T35" s="34">
        <f>VLOOKUP(C35,'[2]TDA HT &amp; LT'!$B$5:$R$48,9,0)</f>
        <v>139.5</v>
      </c>
      <c r="U35" s="35">
        <f>VLOOKUP(C35,'[2]TDA HT &amp; LT'!$B$5:$R$48,10,0)</f>
        <v>0</v>
      </c>
      <c r="V35" s="31">
        <f>VLOOKUP(C35,'[2]TDA HT &amp; LT'!$B$5:$R$48,11,0)</f>
        <v>0</v>
      </c>
      <c r="W35" s="31">
        <f>VLOOKUP(C35,'[2]TDA HT &amp; LT'!$B$5:$R$48,12,0)</f>
        <v>0</v>
      </c>
      <c r="X35" s="32">
        <f>VLOOKUP(C35,'[2]TDA HT &amp; LT'!$B$5:$R$48,13,0)</f>
        <v>0</v>
      </c>
      <c r="Y35" s="33">
        <f>VLOOKUP(C35,'[2]TDA HT &amp; LT'!$B$5:$R$48,14,0)</f>
        <v>0</v>
      </c>
      <c r="Z35" s="31">
        <f>VLOOKUP(C35,'[2]TDA HT &amp; LT'!$B$5:$R$48,15,0)</f>
        <v>0</v>
      </c>
      <c r="AA35" s="31">
        <f>VLOOKUP(C35,'[2]TDA HT &amp; LT'!$B$5:$R$48,16,0)</f>
        <v>0</v>
      </c>
      <c r="AB35" s="34">
        <f>VLOOKUP(C35,'[2]TDA HT &amp; LT'!$B$5:$R$48,17,0)</f>
        <v>0</v>
      </c>
      <c r="AC35" s="35">
        <f t="shared" si="0"/>
        <v>50060550.370000005</v>
      </c>
      <c r="AD35" s="31">
        <f t="shared" si="0"/>
        <v>1067988.6600000001</v>
      </c>
      <c r="AE35" s="31">
        <f t="shared" si="0"/>
        <v>3940269.9799999981</v>
      </c>
      <c r="AF35" s="31">
        <f t="shared" si="0"/>
        <v>3940269.9799999981</v>
      </c>
      <c r="AG35" s="31"/>
      <c r="AH35" s="31">
        <v>154602</v>
      </c>
      <c r="AI35" s="31"/>
      <c r="AJ35" s="31">
        <v>3865.05</v>
      </c>
      <c r="AK35" s="31">
        <v>3865.05</v>
      </c>
    </row>
    <row r="36" spans="1:37" x14ac:dyDescent="0.25">
      <c r="A36" s="28" t="s">
        <v>53</v>
      </c>
      <c r="B36" s="29">
        <f>VLOOKUP(C36,'[1]FINAL CODE FOR CIRCLES'!$B$2:$C$81,2,0)</f>
        <v>2306</v>
      </c>
      <c r="C36" s="30">
        <v>735</v>
      </c>
      <c r="D36" s="31"/>
      <c r="E36" s="31"/>
      <c r="F36" s="31"/>
      <c r="G36" s="32"/>
      <c r="H36" s="33"/>
      <c r="I36" s="31"/>
      <c r="J36" s="31"/>
      <c r="K36" s="31"/>
      <c r="L36" s="34"/>
      <c r="M36" s="35">
        <v>0</v>
      </c>
      <c r="N36" s="31">
        <v>0</v>
      </c>
      <c r="O36" s="31">
        <v>0</v>
      </c>
      <c r="P36" s="32">
        <v>0</v>
      </c>
      <c r="Q36" s="33">
        <v>0</v>
      </c>
      <c r="R36" s="31">
        <v>0</v>
      </c>
      <c r="S36" s="31">
        <v>0</v>
      </c>
      <c r="T36" s="34">
        <v>0</v>
      </c>
      <c r="U36" s="35">
        <v>0</v>
      </c>
      <c r="V36" s="31">
        <v>0</v>
      </c>
      <c r="W36" s="31">
        <v>0</v>
      </c>
      <c r="X36" s="32">
        <v>0</v>
      </c>
      <c r="Y36" s="33">
        <v>0</v>
      </c>
      <c r="Z36" s="31">
        <v>0</v>
      </c>
      <c r="AA36" s="31">
        <v>0</v>
      </c>
      <c r="AB36" s="34">
        <v>0</v>
      </c>
      <c r="AC36" s="35">
        <f t="shared" si="0"/>
        <v>0</v>
      </c>
      <c r="AD36" s="31">
        <f t="shared" si="0"/>
        <v>0</v>
      </c>
      <c r="AE36" s="31">
        <f t="shared" si="0"/>
        <v>0</v>
      </c>
      <c r="AF36" s="31">
        <f t="shared" si="0"/>
        <v>0</v>
      </c>
      <c r="AG36" s="31"/>
      <c r="AH36" s="31">
        <v>270000</v>
      </c>
      <c r="AI36" s="31"/>
      <c r="AJ36" s="31">
        <v>6750</v>
      </c>
      <c r="AK36" s="31">
        <v>6750</v>
      </c>
    </row>
    <row r="37" spans="1:37" x14ac:dyDescent="0.25">
      <c r="A37" s="28" t="s">
        <v>54</v>
      </c>
      <c r="B37" s="29">
        <f>VLOOKUP(C37,'[1]FINAL CODE FOR CIRCLES'!$B$2:$C$81,2,0)</f>
        <v>2221</v>
      </c>
      <c r="C37" s="30">
        <v>452</v>
      </c>
      <c r="D37" s="31">
        <v>398515</v>
      </c>
      <c r="E37" s="31">
        <v>69387.56</v>
      </c>
      <c r="F37" s="31">
        <v>1172.3399999999999</v>
      </c>
      <c r="G37" s="32">
        <v>1172.3399999999999</v>
      </c>
      <c r="H37" s="33"/>
      <c r="I37" s="31"/>
      <c r="J37" s="31"/>
      <c r="K37" s="31"/>
      <c r="L37" s="34"/>
      <c r="M37" s="35">
        <f>VLOOKUP(C37,'[2]TDA HT &amp; LT'!$B$5:$R$48,2,0)</f>
        <v>19401012.649999999</v>
      </c>
      <c r="N37" s="31">
        <f>VLOOKUP(C37,'[2]TDA HT &amp; LT'!$B$5:$R$48,3,0)</f>
        <v>1237</v>
      </c>
      <c r="O37" s="31">
        <f>VLOOKUP(C37,'[2]TDA HT &amp; LT'!$B$5:$R$48,4,0)</f>
        <v>1745239.9799999997</v>
      </c>
      <c r="P37" s="32">
        <f>VLOOKUP(C37,'[2]TDA HT &amp; LT'!$B$5:$R$48,5,0)</f>
        <v>1745239.9799999997</v>
      </c>
      <c r="Q37" s="33">
        <f>VLOOKUP(C37,'[2]TDA HT &amp; LT'!$B$5:$R$48,6,0)</f>
        <v>970</v>
      </c>
      <c r="R37" s="31">
        <f>VLOOKUP(C37,'[2]TDA HT &amp; LT'!$B$5:$R$48,7,0)</f>
        <v>0</v>
      </c>
      <c r="S37" s="31">
        <f>VLOOKUP(C37,'[2]TDA HT &amp; LT'!$B$5:$R$48,8,0)</f>
        <v>87.3</v>
      </c>
      <c r="T37" s="34">
        <f>VLOOKUP(C37,'[2]TDA HT &amp; LT'!$B$5:$R$48,9,0)</f>
        <v>87.3</v>
      </c>
      <c r="U37" s="35">
        <f>VLOOKUP(C37,'[2]TDA HT &amp; LT'!$B$5:$R$48,10,0)</f>
        <v>20874</v>
      </c>
      <c r="V37" s="31">
        <f>VLOOKUP(C37,'[2]TDA HT &amp; LT'!$B$5:$R$48,11,0)</f>
        <v>0</v>
      </c>
      <c r="W37" s="31">
        <f>VLOOKUP(C37,'[2]TDA HT &amp; LT'!$B$5:$R$48,12,0)</f>
        <v>1878</v>
      </c>
      <c r="X37" s="32">
        <f>VLOOKUP(C37,'[2]TDA HT &amp; LT'!$B$5:$R$48,13,0)</f>
        <v>1878</v>
      </c>
      <c r="Y37" s="33">
        <f>VLOOKUP(C37,'[2]TDA HT &amp; LT'!$B$5:$R$48,14,0)</f>
        <v>0</v>
      </c>
      <c r="Z37" s="31">
        <f>VLOOKUP(C37,'[2]TDA HT &amp; LT'!$B$5:$R$48,15,0)</f>
        <v>0</v>
      </c>
      <c r="AA37" s="31">
        <f>VLOOKUP(C37,'[2]TDA HT &amp; LT'!$B$5:$R$48,16,0)</f>
        <v>0</v>
      </c>
      <c r="AB37" s="34">
        <f>VLOOKUP(C37,'[2]TDA HT &amp; LT'!$B$5:$R$48,17,0)</f>
        <v>0</v>
      </c>
      <c r="AC37" s="35">
        <f t="shared" ref="AC37:AF68" si="1">D37+I37+M37+Q37+U37+Y37</f>
        <v>19821371.649999999</v>
      </c>
      <c r="AD37" s="31">
        <f t="shared" si="1"/>
        <v>70624.56</v>
      </c>
      <c r="AE37" s="31">
        <f t="shared" si="1"/>
        <v>1748377.6199999999</v>
      </c>
      <c r="AF37" s="31">
        <f t="shared" si="1"/>
        <v>1748377.6199999999</v>
      </c>
      <c r="AG37" s="31"/>
      <c r="AH37" s="31">
        <v>273911</v>
      </c>
      <c r="AI37" s="31"/>
      <c r="AJ37" s="31">
        <v>6847.7750000000005</v>
      </c>
      <c r="AK37" s="31">
        <v>6847.7750000000005</v>
      </c>
    </row>
    <row r="38" spans="1:37" x14ac:dyDescent="0.25">
      <c r="A38" t="s">
        <v>55</v>
      </c>
      <c r="B38" s="29">
        <f>VLOOKUP(C38,'[1]FINAL CODE FOR CIRCLES'!$B$2:$C$81,2,0)</f>
        <v>2220</v>
      </c>
      <c r="C38" s="30">
        <v>463</v>
      </c>
      <c r="D38" s="31">
        <v>596403.26</v>
      </c>
      <c r="E38" s="31">
        <v>95407.48</v>
      </c>
      <c r="F38" s="31">
        <v>5972.5</v>
      </c>
      <c r="G38" s="32">
        <v>5972.5</v>
      </c>
      <c r="H38" s="33"/>
      <c r="I38" s="31"/>
      <c r="J38" s="31"/>
      <c r="K38" s="31"/>
      <c r="L38" s="34"/>
      <c r="M38" s="35">
        <f>VLOOKUP(C38,'[2]TDA HT &amp; LT'!$B$5:$R$48,2,0)</f>
        <v>5324684.6300000008</v>
      </c>
      <c r="N38" s="31">
        <f>VLOOKUP(C38,'[2]TDA HT &amp; LT'!$B$5:$R$48,3,0)</f>
        <v>0</v>
      </c>
      <c r="O38" s="31">
        <f>VLOOKUP(C38,'[2]TDA HT &amp; LT'!$B$5:$R$48,4,0)</f>
        <v>478522.30000000005</v>
      </c>
      <c r="P38" s="32">
        <f>VLOOKUP(C38,'[2]TDA HT &amp; LT'!$B$5:$R$48,5,0)</f>
        <v>478522.30000000005</v>
      </c>
      <c r="Q38" s="33">
        <f>VLOOKUP(C38,'[2]TDA HT &amp; LT'!$B$5:$R$48,6,0)</f>
        <v>1200</v>
      </c>
      <c r="R38" s="31">
        <f>VLOOKUP(C38,'[2]TDA HT &amp; LT'!$B$5:$R$48,7,0)</f>
        <v>0</v>
      </c>
      <c r="S38" s="31">
        <f>VLOOKUP(C38,'[2]TDA HT &amp; LT'!$B$5:$R$48,8,0)</f>
        <v>108</v>
      </c>
      <c r="T38" s="34">
        <f>VLOOKUP(C38,'[2]TDA HT &amp; LT'!$B$5:$R$48,9,0)</f>
        <v>108</v>
      </c>
      <c r="U38" s="35">
        <f>VLOOKUP(C38,'[2]TDA HT &amp; LT'!$B$5:$R$48,10,0)</f>
        <v>0</v>
      </c>
      <c r="V38" s="31">
        <f>VLOOKUP(C38,'[2]TDA HT &amp; LT'!$B$5:$R$48,11,0)</f>
        <v>0</v>
      </c>
      <c r="W38" s="31">
        <f>VLOOKUP(C38,'[2]TDA HT &amp; LT'!$B$5:$R$48,12,0)</f>
        <v>0</v>
      </c>
      <c r="X38" s="32">
        <f>VLOOKUP(C38,'[2]TDA HT &amp; LT'!$B$5:$R$48,13,0)</f>
        <v>0</v>
      </c>
      <c r="Y38" s="33">
        <f>VLOOKUP(C38,'[2]TDA HT &amp; LT'!$B$5:$R$48,14,0)</f>
        <v>0</v>
      </c>
      <c r="Z38" s="31">
        <f>VLOOKUP(C38,'[2]TDA HT &amp; LT'!$B$5:$R$48,15,0)</f>
        <v>0</v>
      </c>
      <c r="AA38" s="31">
        <f>VLOOKUP(C38,'[2]TDA HT &amp; LT'!$B$5:$R$48,16,0)</f>
        <v>0</v>
      </c>
      <c r="AB38" s="34">
        <f>VLOOKUP(C38,'[2]TDA HT &amp; LT'!$B$5:$R$48,17,0)</f>
        <v>0</v>
      </c>
      <c r="AC38" s="35">
        <f t="shared" si="1"/>
        <v>5922287.8900000006</v>
      </c>
      <c r="AD38" s="31">
        <f t="shared" si="1"/>
        <v>95407.48</v>
      </c>
      <c r="AE38" s="31">
        <f t="shared" si="1"/>
        <v>484602.80000000005</v>
      </c>
      <c r="AF38" s="31">
        <f t="shared" si="1"/>
        <v>484602.80000000005</v>
      </c>
      <c r="AG38" s="31"/>
      <c r="AH38" s="31">
        <v>224688.05000000002</v>
      </c>
      <c r="AI38" s="31"/>
      <c r="AJ38" s="31">
        <v>5615.09</v>
      </c>
      <c r="AK38" s="31">
        <v>5615.09</v>
      </c>
    </row>
    <row r="39" spans="1:37" x14ac:dyDescent="0.25">
      <c r="A39" s="28" t="s">
        <v>56</v>
      </c>
      <c r="B39" s="29">
        <f>VLOOKUP(C39,'[1]FINAL CODE FOR CIRCLES'!$B$2:$C$81,2,0)</f>
        <v>2217</v>
      </c>
      <c r="C39" s="30">
        <v>422</v>
      </c>
      <c r="D39" s="31">
        <v>1115</v>
      </c>
      <c r="E39" s="31">
        <v>0</v>
      </c>
      <c r="F39" s="31">
        <v>100.35</v>
      </c>
      <c r="G39" s="32">
        <v>100.35</v>
      </c>
      <c r="H39" s="33"/>
      <c r="I39" s="31"/>
      <c r="J39" s="31"/>
      <c r="K39" s="31"/>
      <c r="L39" s="34"/>
      <c r="M39" s="35">
        <f>VLOOKUP(C39,'[2]TDA HT &amp; LT'!$B$5:$R$48,2,0)</f>
        <v>82873640.010000035</v>
      </c>
      <c r="N39" s="31">
        <f>VLOOKUP(C39,'[2]TDA HT &amp; LT'!$B$5:$R$48,3,0)</f>
        <v>0</v>
      </c>
      <c r="O39" s="31">
        <f>VLOOKUP(C39,'[2]TDA HT &amp; LT'!$B$5:$R$48,4,0)</f>
        <v>7458627.0199999996</v>
      </c>
      <c r="P39" s="32">
        <f>VLOOKUP(C39,'[2]TDA HT &amp; LT'!$B$5:$R$48,5,0)</f>
        <v>7458627.0199999996</v>
      </c>
      <c r="Q39" s="33">
        <f>VLOOKUP(C39,'[2]TDA HT &amp; LT'!$B$5:$R$48,6,0)</f>
        <v>2900</v>
      </c>
      <c r="R39" s="31">
        <f>VLOOKUP(C39,'[2]TDA HT &amp; LT'!$B$5:$R$48,7,0)</f>
        <v>0</v>
      </c>
      <c r="S39" s="31">
        <f>VLOOKUP(C39,'[2]TDA HT &amp; LT'!$B$5:$R$48,8,0)</f>
        <v>261</v>
      </c>
      <c r="T39" s="34">
        <f>VLOOKUP(C39,'[2]TDA HT &amp; LT'!$B$5:$R$48,9,0)</f>
        <v>261</v>
      </c>
      <c r="U39" s="35">
        <f>VLOOKUP(C39,'[2]TDA HT &amp; LT'!$B$5:$R$48,10,0)</f>
        <v>0</v>
      </c>
      <c r="V39" s="31">
        <f>VLOOKUP(C39,'[2]TDA HT &amp; LT'!$B$5:$R$48,11,0)</f>
        <v>0</v>
      </c>
      <c r="W39" s="31">
        <f>VLOOKUP(C39,'[2]TDA HT &amp; LT'!$B$5:$R$48,12,0)</f>
        <v>0</v>
      </c>
      <c r="X39" s="32">
        <f>VLOOKUP(C39,'[2]TDA HT &amp; LT'!$B$5:$R$48,13,0)</f>
        <v>0</v>
      </c>
      <c r="Y39" s="33">
        <f>VLOOKUP(C39,'[2]TDA HT &amp; LT'!$B$5:$R$48,14,0)</f>
        <v>0</v>
      </c>
      <c r="Z39" s="31">
        <f>VLOOKUP(C39,'[2]TDA HT &amp; LT'!$B$5:$R$48,15,0)</f>
        <v>0</v>
      </c>
      <c r="AA39" s="31">
        <f>VLOOKUP(C39,'[2]TDA HT &amp; LT'!$B$5:$R$48,16,0)</f>
        <v>0</v>
      </c>
      <c r="AB39" s="34">
        <f>VLOOKUP(C39,'[2]TDA HT &amp; LT'!$B$5:$R$48,17,0)</f>
        <v>0</v>
      </c>
      <c r="AC39" s="35">
        <f t="shared" si="1"/>
        <v>82877655.010000035</v>
      </c>
      <c r="AD39" s="31">
        <f t="shared" si="1"/>
        <v>0</v>
      </c>
      <c r="AE39" s="31">
        <f t="shared" si="1"/>
        <v>7458988.3699999992</v>
      </c>
      <c r="AF39" s="31">
        <f t="shared" si="1"/>
        <v>7458988.3699999992</v>
      </c>
      <c r="AG39" s="31"/>
      <c r="AH39" s="31">
        <v>259948.7</v>
      </c>
      <c r="AI39" s="31"/>
      <c r="AJ39" s="31">
        <v>6498.7175000000007</v>
      </c>
      <c r="AK39" s="31">
        <v>6498.7175000000007</v>
      </c>
    </row>
    <row r="40" spans="1:37" x14ac:dyDescent="0.25">
      <c r="A40" s="28" t="s">
        <v>57</v>
      </c>
      <c r="B40" s="29">
        <f>VLOOKUP(C40,'[1]FINAL CODE FOR CIRCLES'!$B$2:$C$81,2,0)</f>
        <v>2247</v>
      </c>
      <c r="C40" s="30">
        <v>900</v>
      </c>
      <c r="D40" s="31">
        <v>5659404</v>
      </c>
      <c r="E40" s="31">
        <v>635047.19999999995</v>
      </c>
      <c r="F40" s="31">
        <v>191822.76</v>
      </c>
      <c r="G40" s="32">
        <v>191822.76</v>
      </c>
      <c r="H40" s="33"/>
      <c r="I40" s="31"/>
      <c r="J40" s="31"/>
      <c r="K40" s="31"/>
      <c r="L40" s="34"/>
      <c r="M40" s="35">
        <v>0</v>
      </c>
      <c r="N40" s="31">
        <v>0</v>
      </c>
      <c r="O40" s="31">
        <v>0</v>
      </c>
      <c r="P40" s="32">
        <v>0</v>
      </c>
      <c r="Q40" s="33">
        <v>0</v>
      </c>
      <c r="R40" s="31">
        <v>0</v>
      </c>
      <c r="S40" s="31">
        <v>0</v>
      </c>
      <c r="T40" s="34">
        <v>0</v>
      </c>
      <c r="U40" s="35">
        <v>0</v>
      </c>
      <c r="V40" s="31">
        <v>0</v>
      </c>
      <c r="W40" s="31">
        <v>0</v>
      </c>
      <c r="X40" s="32">
        <v>0</v>
      </c>
      <c r="Y40" s="33">
        <v>0</v>
      </c>
      <c r="Z40" s="31">
        <v>0</v>
      </c>
      <c r="AA40" s="31">
        <v>0</v>
      </c>
      <c r="AB40" s="34">
        <v>0</v>
      </c>
      <c r="AC40" s="35">
        <f t="shared" si="1"/>
        <v>5659404</v>
      </c>
      <c r="AD40" s="31">
        <f t="shared" si="1"/>
        <v>635047.19999999995</v>
      </c>
      <c r="AE40" s="31">
        <f t="shared" si="1"/>
        <v>191822.76</v>
      </c>
      <c r="AF40" s="31">
        <f t="shared" si="1"/>
        <v>191822.76</v>
      </c>
      <c r="AG40" s="31"/>
      <c r="AH40" s="31"/>
      <c r="AI40" s="31"/>
      <c r="AJ40" s="36"/>
      <c r="AK40" s="31"/>
    </row>
    <row r="41" spans="1:37" x14ac:dyDescent="0.25">
      <c r="A41" s="28" t="s">
        <v>58</v>
      </c>
      <c r="B41" s="29">
        <f>VLOOKUP(C41,'[1]FINAL CODE FOR CIRCLES'!$B$2:$C$81,2,0)</f>
        <v>2101</v>
      </c>
      <c r="C41" s="30">
        <v>999</v>
      </c>
      <c r="D41" s="31">
        <v>6510</v>
      </c>
      <c r="E41" s="31">
        <v>1171.8</v>
      </c>
      <c r="F41" s="31"/>
      <c r="G41" s="32"/>
      <c r="H41" s="33"/>
      <c r="I41" s="31"/>
      <c r="J41" s="31"/>
      <c r="K41" s="31"/>
      <c r="L41" s="34"/>
      <c r="M41" s="35">
        <v>0</v>
      </c>
      <c r="N41" s="31">
        <v>0</v>
      </c>
      <c r="O41" s="31">
        <v>0</v>
      </c>
      <c r="P41" s="32">
        <v>0</v>
      </c>
      <c r="Q41" s="33">
        <v>0</v>
      </c>
      <c r="R41" s="31">
        <v>0</v>
      </c>
      <c r="S41" s="31">
        <v>0</v>
      </c>
      <c r="T41" s="34">
        <v>0</v>
      </c>
      <c r="U41" s="35">
        <v>0</v>
      </c>
      <c r="V41" s="31">
        <v>0</v>
      </c>
      <c r="W41" s="31">
        <v>0</v>
      </c>
      <c r="X41" s="32">
        <v>0</v>
      </c>
      <c r="Y41" s="33">
        <v>0</v>
      </c>
      <c r="Z41" s="31">
        <v>0</v>
      </c>
      <c r="AA41" s="31">
        <v>0</v>
      </c>
      <c r="AB41" s="34">
        <v>0</v>
      </c>
      <c r="AC41" s="35">
        <f t="shared" si="1"/>
        <v>6510</v>
      </c>
      <c r="AD41" s="31">
        <f t="shared" si="1"/>
        <v>1171.8</v>
      </c>
      <c r="AE41" s="31">
        <f t="shared" si="1"/>
        <v>0</v>
      </c>
      <c r="AF41" s="31">
        <f t="shared" si="1"/>
        <v>0</v>
      </c>
      <c r="AG41" s="31"/>
      <c r="AH41" s="31">
        <v>11995</v>
      </c>
      <c r="AI41" s="31"/>
      <c r="AJ41" s="31">
        <v>299.875</v>
      </c>
      <c r="AK41" s="31">
        <v>299.875</v>
      </c>
    </row>
    <row r="42" spans="1:37" x14ac:dyDescent="0.25">
      <c r="A42" s="28" t="s">
        <v>59</v>
      </c>
      <c r="B42" s="29">
        <f>VLOOKUP(C42,'[1]FINAL CODE FOR CIRCLES'!$B$2:$C$81,2,0)</f>
        <v>2101</v>
      </c>
      <c r="C42" s="30">
        <v>999</v>
      </c>
      <c r="D42" s="31">
        <v>2605393</v>
      </c>
      <c r="E42" s="31">
        <v>309006.89999999997</v>
      </c>
      <c r="F42" s="31">
        <v>79981.919999999998</v>
      </c>
      <c r="G42" s="32">
        <v>79981.919999999998</v>
      </c>
      <c r="H42" s="33"/>
      <c r="I42" s="31"/>
      <c r="J42" s="31"/>
      <c r="K42" s="31"/>
      <c r="L42" s="34"/>
      <c r="M42" s="35">
        <v>0</v>
      </c>
      <c r="N42" s="31">
        <v>0</v>
      </c>
      <c r="O42" s="31">
        <v>0</v>
      </c>
      <c r="P42" s="32">
        <v>0</v>
      </c>
      <c r="Q42" s="33">
        <v>0</v>
      </c>
      <c r="R42" s="31">
        <v>0</v>
      </c>
      <c r="S42" s="31">
        <v>0</v>
      </c>
      <c r="T42" s="34">
        <v>0</v>
      </c>
      <c r="U42" s="35">
        <v>0</v>
      </c>
      <c r="V42" s="31">
        <v>0</v>
      </c>
      <c r="W42" s="31">
        <v>0</v>
      </c>
      <c r="X42" s="32">
        <v>0</v>
      </c>
      <c r="Y42" s="33">
        <v>0</v>
      </c>
      <c r="Z42" s="31">
        <v>0</v>
      </c>
      <c r="AA42" s="31">
        <v>0</v>
      </c>
      <c r="AB42" s="34">
        <v>0</v>
      </c>
      <c r="AC42" s="35">
        <f t="shared" si="1"/>
        <v>2605393</v>
      </c>
      <c r="AD42" s="31">
        <f t="shared" si="1"/>
        <v>309006.89999999997</v>
      </c>
      <c r="AE42" s="31">
        <f t="shared" si="1"/>
        <v>79981.919999999998</v>
      </c>
      <c r="AF42" s="31">
        <f t="shared" si="1"/>
        <v>79981.919999999998</v>
      </c>
      <c r="AG42" s="31"/>
      <c r="AH42" s="31"/>
      <c r="AI42" s="31"/>
      <c r="AJ42" s="36"/>
      <c r="AK42" s="31"/>
    </row>
    <row r="43" spans="1:37" x14ac:dyDescent="0.25">
      <c r="A43" t="s">
        <v>60</v>
      </c>
      <c r="B43" s="29">
        <f>VLOOKUP(C43,'[1]FINAL CODE FOR CIRCLES'!$B$2:$C$81,2,0)</f>
        <v>2403</v>
      </c>
      <c r="C43" s="30">
        <v>325</v>
      </c>
      <c r="D43" s="31">
        <v>65992368.109999999</v>
      </c>
      <c r="E43" s="31">
        <v>541254.79</v>
      </c>
      <c r="F43" s="31">
        <v>1500429.4800000004</v>
      </c>
      <c r="G43" s="32">
        <v>1500429.4800000004</v>
      </c>
      <c r="H43" s="38"/>
      <c r="I43" s="31"/>
      <c r="J43" s="31"/>
      <c r="K43" s="31"/>
      <c r="L43" s="34"/>
      <c r="M43" s="35">
        <v>0</v>
      </c>
      <c r="N43" s="31">
        <v>0</v>
      </c>
      <c r="O43" s="31">
        <v>0</v>
      </c>
      <c r="P43" s="32">
        <v>0</v>
      </c>
      <c r="Q43" s="33">
        <v>0</v>
      </c>
      <c r="R43" s="31">
        <v>0</v>
      </c>
      <c r="S43" s="31">
        <v>0</v>
      </c>
      <c r="T43" s="34">
        <v>0</v>
      </c>
      <c r="U43" s="35">
        <v>0</v>
      </c>
      <c r="V43" s="31">
        <v>0</v>
      </c>
      <c r="W43" s="31">
        <v>0</v>
      </c>
      <c r="X43" s="32">
        <v>0</v>
      </c>
      <c r="Y43" s="33">
        <v>0</v>
      </c>
      <c r="Z43" s="31">
        <v>0</v>
      </c>
      <c r="AA43" s="31">
        <v>0</v>
      </c>
      <c r="AB43" s="34">
        <v>0</v>
      </c>
      <c r="AC43" s="35">
        <f t="shared" si="1"/>
        <v>65992368.109999999</v>
      </c>
      <c r="AD43" s="31">
        <f t="shared" si="1"/>
        <v>541254.79</v>
      </c>
      <c r="AE43" s="31">
        <f t="shared" si="1"/>
        <v>1500429.4800000004</v>
      </c>
      <c r="AF43" s="31">
        <f t="shared" si="1"/>
        <v>1500429.4800000004</v>
      </c>
      <c r="AG43" s="31"/>
      <c r="AH43" s="31">
        <v>434938</v>
      </c>
      <c r="AI43" s="31"/>
      <c r="AJ43" s="31">
        <v>10873.039999999999</v>
      </c>
      <c r="AK43" s="31">
        <v>10873.039999999999</v>
      </c>
    </row>
    <row r="44" spans="1:37" x14ac:dyDescent="0.25">
      <c r="A44" s="28" t="s">
        <v>61</v>
      </c>
      <c r="B44" s="29">
        <f>VLOOKUP(C44,'[1]FINAL CODE FOR CIRCLES'!$B$2:$C$81,2,0)</f>
        <v>2405</v>
      </c>
      <c r="C44" s="30">
        <v>335</v>
      </c>
      <c r="D44" s="31">
        <v>16831177.960000005</v>
      </c>
      <c r="E44" s="31">
        <v>171446.18999999994</v>
      </c>
      <c r="F44" s="31">
        <v>341249.2200000002</v>
      </c>
      <c r="G44" s="32">
        <v>341249.2200000002</v>
      </c>
      <c r="H44" s="33"/>
      <c r="I44" s="31"/>
      <c r="J44" s="31"/>
      <c r="K44" s="31"/>
      <c r="L44" s="34"/>
      <c r="M44" s="35">
        <v>0</v>
      </c>
      <c r="N44" s="31">
        <v>0</v>
      </c>
      <c r="O44" s="31">
        <v>0</v>
      </c>
      <c r="P44" s="32">
        <v>0</v>
      </c>
      <c r="Q44" s="33">
        <v>0</v>
      </c>
      <c r="R44" s="31">
        <v>0</v>
      </c>
      <c r="S44" s="31">
        <v>0</v>
      </c>
      <c r="T44" s="34">
        <v>0</v>
      </c>
      <c r="U44" s="35">
        <v>0</v>
      </c>
      <c r="V44" s="31">
        <v>0</v>
      </c>
      <c r="W44" s="31">
        <v>0</v>
      </c>
      <c r="X44" s="32">
        <v>0</v>
      </c>
      <c r="Y44" s="33">
        <v>0</v>
      </c>
      <c r="Z44" s="31">
        <v>0</v>
      </c>
      <c r="AA44" s="31">
        <v>0</v>
      </c>
      <c r="AB44" s="34">
        <v>0</v>
      </c>
      <c r="AC44" s="35">
        <f t="shared" si="1"/>
        <v>16831177.960000005</v>
      </c>
      <c r="AD44" s="31">
        <f t="shared" si="1"/>
        <v>171446.18999999994</v>
      </c>
      <c r="AE44" s="31">
        <f t="shared" si="1"/>
        <v>341249.2200000002</v>
      </c>
      <c r="AF44" s="31">
        <f t="shared" si="1"/>
        <v>341249.2200000002</v>
      </c>
      <c r="AG44" s="31"/>
      <c r="AH44" s="31">
        <v>600058.73</v>
      </c>
      <c r="AI44" s="31"/>
      <c r="AJ44" s="31">
        <v>15002.475</v>
      </c>
      <c r="AK44" s="31">
        <v>15002.475</v>
      </c>
    </row>
    <row r="45" spans="1:37" x14ac:dyDescent="0.25">
      <c r="A45" s="28" t="s">
        <v>62</v>
      </c>
      <c r="B45" s="29">
        <f>VLOOKUP(C45,'[1]FINAL CODE FOR CIRCLES'!$B$2:$C$81,2,0)</f>
        <v>2234</v>
      </c>
      <c r="C45" s="30">
        <v>445</v>
      </c>
      <c r="D45" s="31">
        <v>453664.19</v>
      </c>
      <c r="E45" s="31"/>
      <c r="F45" s="31">
        <v>40829.78</v>
      </c>
      <c r="G45" s="32">
        <v>40829.78</v>
      </c>
      <c r="H45" s="33"/>
      <c r="I45" s="31"/>
      <c r="J45" s="31"/>
      <c r="K45" s="31"/>
      <c r="L45" s="34"/>
      <c r="M45" s="35">
        <f>VLOOKUP(C45,'[2]TDA HT &amp; LT'!$B$5:$R$48,2,0)</f>
        <v>128171</v>
      </c>
      <c r="N45" s="31">
        <f>VLOOKUP(C45,'[2]TDA HT &amp; LT'!$B$5:$R$48,3,0)</f>
        <v>0</v>
      </c>
      <c r="O45" s="31">
        <f>VLOOKUP(C45,'[2]TDA HT &amp; LT'!$B$5:$R$48,4,0)</f>
        <v>11535.39</v>
      </c>
      <c r="P45" s="32">
        <f>VLOOKUP(C45,'[2]TDA HT &amp; LT'!$B$5:$R$48,5,0)</f>
        <v>11535.39</v>
      </c>
      <c r="Q45" s="33">
        <f>VLOOKUP(C45,'[2]TDA HT &amp; LT'!$B$5:$R$48,6,0)</f>
        <v>700</v>
      </c>
      <c r="R45" s="31">
        <f>VLOOKUP(C45,'[2]TDA HT &amp; LT'!$B$5:$R$48,7,0)</f>
        <v>0</v>
      </c>
      <c r="S45" s="31">
        <f>VLOOKUP(C45,'[2]TDA HT &amp; LT'!$B$5:$R$48,8,0)</f>
        <v>63</v>
      </c>
      <c r="T45" s="34">
        <f>VLOOKUP(C45,'[2]TDA HT &amp; LT'!$B$5:$R$48,9,0)</f>
        <v>63</v>
      </c>
      <c r="U45" s="35">
        <f>VLOOKUP(C45,'[2]TDA HT &amp; LT'!$B$5:$R$48,10,0)</f>
        <v>0</v>
      </c>
      <c r="V45" s="31">
        <f>VLOOKUP(C45,'[2]TDA HT &amp; LT'!$B$5:$R$48,11,0)</f>
        <v>0</v>
      </c>
      <c r="W45" s="31">
        <f>VLOOKUP(C45,'[2]TDA HT &amp; LT'!$B$5:$R$48,12,0)</f>
        <v>0</v>
      </c>
      <c r="X45" s="32">
        <f>VLOOKUP(C45,'[2]TDA HT &amp; LT'!$B$5:$R$48,13,0)</f>
        <v>0</v>
      </c>
      <c r="Y45" s="33">
        <f>VLOOKUP(C45,'[2]TDA HT &amp; LT'!$B$5:$R$48,14,0)</f>
        <v>0</v>
      </c>
      <c r="Z45" s="31">
        <f>VLOOKUP(C45,'[2]TDA HT &amp; LT'!$B$5:$R$48,15,0)</f>
        <v>0</v>
      </c>
      <c r="AA45" s="31">
        <f>VLOOKUP(C45,'[2]TDA HT &amp; LT'!$B$5:$R$48,16,0)</f>
        <v>0</v>
      </c>
      <c r="AB45" s="34">
        <f>VLOOKUP(C45,'[2]TDA HT &amp; LT'!$B$5:$R$48,17,0)</f>
        <v>0</v>
      </c>
      <c r="AC45" s="35">
        <f t="shared" si="1"/>
        <v>582535.18999999994</v>
      </c>
      <c r="AD45" s="31">
        <f t="shared" si="1"/>
        <v>0</v>
      </c>
      <c r="AE45" s="31">
        <f t="shared" si="1"/>
        <v>52428.17</v>
      </c>
      <c r="AF45" s="31">
        <f t="shared" si="1"/>
        <v>52428.17</v>
      </c>
      <c r="AG45" s="31"/>
      <c r="AH45" s="31">
        <v>485762.67</v>
      </c>
      <c r="AI45" s="31"/>
      <c r="AJ45" s="31">
        <v>12144.066750000002</v>
      </c>
      <c r="AK45" s="31">
        <v>12144.066750000002</v>
      </c>
    </row>
    <row r="46" spans="1:37" x14ac:dyDescent="0.25">
      <c r="A46" s="28" t="s">
        <v>63</v>
      </c>
      <c r="B46" s="29">
        <f>VLOOKUP(C46,'[1]FINAL CODE FOR CIRCLES'!$B$2:$C$81,2,0)</f>
        <v>2218</v>
      </c>
      <c r="C46" s="30">
        <v>437</v>
      </c>
      <c r="D46" s="31">
        <v>20493</v>
      </c>
      <c r="E46" s="31">
        <v>0</v>
      </c>
      <c r="F46" s="31">
        <v>1844.37</v>
      </c>
      <c r="G46" s="32">
        <v>1844.37</v>
      </c>
      <c r="H46" s="33"/>
      <c r="I46" s="31"/>
      <c r="J46" s="31"/>
      <c r="K46" s="31"/>
      <c r="L46" s="34"/>
      <c r="M46" s="35">
        <f>VLOOKUP(C46,'[2]TDA HT &amp; LT'!$B$5:$R$48,2,0)</f>
        <v>18318934.609999996</v>
      </c>
      <c r="N46" s="31">
        <f>VLOOKUP(C46,'[2]TDA HT &amp; LT'!$B$5:$R$48,3,0)</f>
        <v>0</v>
      </c>
      <c r="O46" s="31">
        <f>VLOOKUP(C46,'[2]TDA HT &amp; LT'!$B$5:$R$48,4,0)</f>
        <v>1648705.39</v>
      </c>
      <c r="P46" s="32">
        <f>VLOOKUP(C46,'[2]TDA HT &amp; LT'!$B$5:$R$48,5,0)</f>
        <v>1648705.39</v>
      </c>
      <c r="Q46" s="33">
        <f>VLOOKUP(C46,'[2]TDA HT &amp; LT'!$B$5:$R$48,6,0)</f>
        <v>9085</v>
      </c>
      <c r="R46" s="31">
        <f>VLOOKUP(C46,'[2]TDA HT &amp; LT'!$B$5:$R$48,7,0)</f>
        <v>0</v>
      </c>
      <c r="S46" s="31">
        <f>VLOOKUP(C46,'[2]TDA HT &amp; LT'!$B$5:$R$48,8,0)</f>
        <v>817.65</v>
      </c>
      <c r="T46" s="34">
        <f>VLOOKUP(C46,'[2]TDA HT &amp; LT'!$B$5:$R$48,9,0)</f>
        <v>817.65</v>
      </c>
      <c r="U46" s="35">
        <f>VLOOKUP(C46,'[2]TDA HT &amp; LT'!$B$5:$R$48,10,0)</f>
        <v>-128684</v>
      </c>
      <c r="V46" s="31">
        <f>VLOOKUP(C46,'[2]TDA HT &amp; LT'!$B$5:$R$48,11,0)</f>
        <v>0</v>
      </c>
      <c r="W46" s="31">
        <f>VLOOKUP(C46,'[2]TDA HT &amp; LT'!$B$5:$R$48,12,0)</f>
        <v>-11581.56</v>
      </c>
      <c r="X46" s="32">
        <f>VLOOKUP(C46,'[2]TDA HT &amp; LT'!$B$5:$R$48,13,0)</f>
        <v>-11581.56</v>
      </c>
      <c r="Y46" s="33">
        <f>VLOOKUP(C46,'[2]TDA HT &amp; LT'!$B$5:$R$48,14,0)</f>
        <v>0</v>
      </c>
      <c r="Z46" s="31">
        <f>VLOOKUP(C46,'[2]TDA HT &amp; LT'!$B$5:$R$48,15,0)</f>
        <v>0</v>
      </c>
      <c r="AA46" s="31">
        <f>VLOOKUP(C46,'[2]TDA HT &amp; LT'!$B$5:$R$48,16,0)</f>
        <v>0</v>
      </c>
      <c r="AB46" s="34">
        <f>VLOOKUP(C46,'[2]TDA HT &amp; LT'!$B$5:$R$48,17,0)</f>
        <v>0</v>
      </c>
      <c r="AC46" s="35">
        <f t="shared" si="1"/>
        <v>18219828.609999996</v>
      </c>
      <c r="AD46" s="31">
        <f t="shared" si="1"/>
        <v>0</v>
      </c>
      <c r="AE46" s="31">
        <f t="shared" si="1"/>
        <v>1639785.8499999999</v>
      </c>
      <c r="AF46" s="31">
        <f t="shared" si="1"/>
        <v>1639785.8499999999</v>
      </c>
      <c r="AG46" s="31"/>
      <c r="AH46" s="31">
        <v>375374</v>
      </c>
      <c r="AI46" s="31"/>
      <c r="AJ46" s="31">
        <v>9384.3500000000022</v>
      </c>
      <c r="AK46" s="31">
        <v>9384.3500000000022</v>
      </c>
    </row>
    <row r="47" spans="1:37" x14ac:dyDescent="0.25">
      <c r="A47" t="s">
        <v>64</v>
      </c>
      <c r="B47" s="29">
        <f>VLOOKUP(C47,'[1]FINAL CODE FOR CIRCLES'!$B$2:$C$81,2,0)</f>
        <v>2404</v>
      </c>
      <c r="C47" s="30">
        <v>330</v>
      </c>
      <c r="D47" s="31">
        <v>9088411.0000000019</v>
      </c>
      <c r="E47" s="31">
        <v>0</v>
      </c>
      <c r="F47" s="31">
        <v>676450.52999999968</v>
      </c>
      <c r="G47" s="32">
        <v>676450.52999999968</v>
      </c>
      <c r="H47" s="33" t="s">
        <v>65</v>
      </c>
      <c r="I47" s="39">
        <v>2958</v>
      </c>
      <c r="J47" s="31">
        <v>0</v>
      </c>
      <c r="K47" s="31">
        <v>0</v>
      </c>
      <c r="L47" s="34">
        <v>0</v>
      </c>
      <c r="M47" s="35">
        <v>0</v>
      </c>
      <c r="N47" s="31">
        <v>0</v>
      </c>
      <c r="O47" s="31">
        <v>0</v>
      </c>
      <c r="P47" s="32">
        <v>0</v>
      </c>
      <c r="Q47" s="33">
        <v>0</v>
      </c>
      <c r="R47" s="31">
        <v>0</v>
      </c>
      <c r="S47" s="31">
        <v>0</v>
      </c>
      <c r="T47" s="34">
        <v>0</v>
      </c>
      <c r="U47" s="35">
        <v>0</v>
      </c>
      <c r="V47" s="31">
        <v>0</v>
      </c>
      <c r="W47" s="31">
        <v>0</v>
      </c>
      <c r="X47" s="32">
        <v>0</v>
      </c>
      <c r="Y47" s="33">
        <v>0</v>
      </c>
      <c r="Z47" s="31">
        <v>0</v>
      </c>
      <c r="AA47" s="31">
        <v>0</v>
      </c>
      <c r="AB47" s="34">
        <v>0</v>
      </c>
      <c r="AC47" s="35">
        <f t="shared" si="1"/>
        <v>9091369.0000000019</v>
      </c>
      <c r="AD47" s="31">
        <f t="shared" si="1"/>
        <v>0</v>
      </c>
      <c r="AE47" s="31">
        <f t="shared" si="1"/>
        <v>676450.52999999968</v>
      </c>
      <c r="AF47" s="31">
        <f t="shared" si="1"/>
        <v>676450.52999999968</v>
      </c>
      <c r="AG47" s="31"/>
      <c r="AH47" s="31">
        <v>1114194.3</v>
      </c>
      <c r="AI47" s="31"/>
      <c r="AJ47" s="31">
        <v>27854.857500000002</v>
      </c>
      <c r="AK47" s="31">
        <v>27854.857500000002</v>
      </c>
    </row>
    <row r="48" spans="1:37" x14ac:dyDescent="0.25">
      <c r="A48" s="28" t="s">
        <v>66</v>
      </c>
      <c r="B48" s="29">
        <f>VLOOKUP(C48,'[1]FINAL CODE FOR CIRCLES'!$B$2:$C$81,2,0)</f>
        <v>2406</v>
      </c>
      <c r="C48" s="30">
        <v>340</v>
      </c>
      <c r="D48" s="31">
        <v>20360322</v>
      </c>
      <c r="E48" s="31">
        <v>23557</v>
      </c>
      <c r="F48" s="31">
        <v>499176.93000000005</v>
      </c>
      <c r="G48" s="32">
        <v>499176.93000000005</v>
      </c>
      <c r="H48" s="33"/>
      <c r="I48" s="31"/>
      <c r="J48" s="31"/>
      <c r="K48" s="31"/>
      <c r="L48" s="34"/>
      <c r="M48" s="35">
        <v>0</v>
      </c>
      <c r="N48" s="31">
        <v>0</v>
      </c>
      <c r="O48" s="31">
        <v>0</v>
      </c>
      <c r="P48" s="32">
        <v>0</v>
      </c>
      <c r="Q48" s="33">
        <v>0</v>
      </c>
      <c r="R48" s="31">
        <v>0</v>
      </c>
      <c r="S48" s="31">
        <v>0</v>
      </c>
      <c r="T48" s="34">
        <v>0</v>
      </c>
      <c r="U48" s="35">
        <v>0</v>
      </c>
      <c r="V48" s="31">
        <v>0</v>
      </c>
      <c r="W48" s="31">
        <v>0</v>
      </c>
      <c r="X48" s="32">
        <v>0</v>
      </c>
      <c r="Y48" s="33">
        <v>0</v>
      </c>
      <c r="Z48" s="31">
        <v>0</v>
      </c>
      <c r="AA48" s="31">
        <v>0</v>
      </c>
      <c r="AB48" s="34">
        <v>0</v>
      </c>
      <c r="AC48" s="35">
        <f t="shared" si="1"/>
        <v>20360322</v>
      </c>
      <c r="AD48" s="31">
        <f t="shared" si="1"/>
        <v>23557</v>
      </c>
      <c r="AE48" s="31">
        <f t="shared" si="1"/>
        <v>499176.93000000005</v>
      </c>
      <c r="AF48" s="31">
        <f t="shared" si="1"/>
        <v>499176.93000000005</v>
      </c>
      <c r="AG48" s="31"/>
      <c r="AH48" s="31">
        <v>1109687</v>
      </c>
      <c r="AI48" s="31"/>
      <c r="AJ48" s="31">
        <v>27742</v>
      </c>
      <c r="AK48" s="31">
        <v>27742</v>
      </c>
    </row>
    <row r="49" spans="1:37" x14ac:dyDescent="0.25">
      <c r="A49" t="s">
        <v>67</v>
      </c>
      <c r="B49" s="29">
        <f>VLOOKUP(C49,'[1]FINAL CODE FOR CIRCLES'!$B$2:$C$81,2,0)</f>
        <v>2408</v>
      </c>
      <c r="C49" s="30">
        <v>825</v>
      </c>
      <c r="D49" s="31"/>
      <c r="E49" s="31"/>
      <c r="F49" s="31"/>
      <c r="G49" s="32"/>
      <c r="H49" s="33"/>
      <c r="I49" s="31"/>
      <c r="J49" s="31"/>
      <c r="K49" s="31"/>
      <c r="L49" s="34"/>
      <c r="M49" s="35">
        <v>0</v>
      </c>
      <c r="N49" s="31">
        <v>0</v>
      </c>
      <c r="O49" s="31">
        <v>0</v>
      </c>
      <c r="P49" s="32">
        <v>0</v>
      </c>
      <c r="Q49" s="33">
        <v>0</v>
      </c>
      <c r="R49" s="31">
        <v>0</v>
      </c>
      <c r="S49" s="31">
        <v>0</v>
      </c>
      <c r="T49" s="34">
        <v>0</v>
      </c>
      <c r="U49" s="35">
        <v>0</v>
      </c>
      <c r="V49" s="31">
        <v>0</v>
      </c>
      <c r="W49" s="31">
        <v>0</v>
      </c>
      <c r="X49" s="32">
        <v>0</v>
      </c>
      <c r="Y49" s="33">
        <v>0</v>
      </c>
      <c r="Z49" s="31">
        <v>0</v>
      </c>
      <c r="AA49" s="31">
        <v>0</v>
      </c>
      <c r="AB49" s="34">
        <v>0</v>
      </c>
      <c r="AC49" s="35">
        <f t="shared" si="1"/>
        <v>0</v>
      </c>
      <c r="AD49" s="31">
        <f t="shared" si="1"/>
        <v>0</v>
      </c>
      <c r="AE49" s="31">
        <f t="shared" si="1"/>
        <v>0</v>
      </c>
      <c r="AF49" s="31">
        <f t="shared" si="1"/>
        <v>0</v>
      </c>
      <c r="AG49" s="31"/>
      <c r="AH49" s="31">
        <v>640767</v>
      </c>
      <c r="AI49" s="31"/>
      <c r="AJ49" s="31">
        <v>16019</v>
      </c>
      <c r="AK49" s="31">
        <v>16019</v>
      </c>
    </row>
    <row r="50" spans="1:37" x14ac:dyDescent="0.25">
      <c r="A50" s="28" t="s">
        <v>68</v>
      </c>
      <c r="B50" s="29">
        <f>VLOOKUP(C50,'[1]FINAL CODE FOR CIRCLES'!$B$2:$C$81,2,0)</f>
        <v>2213</v>
      </c>
      <c r="C50" s="30">
        <v>482</v>
      </c>
      <c r="D50" s="31"/>
      <c r="E50" s="31"/>
      <c r="F50" s="31"/>
      <c r="G50" s="32"/>
      <c r="H50" s="33"/>
      <c r="I50" s="31"/>
      <c r="J50" s="31"/>
      <c r="K50" s="31"/>
      <c r="L50" s="34"/>
      <c r="M50" s="35">
        <f>VLOOKUP(C50,'[2]TDA HT &amp; LT'!$B$5:$R$48,2,0)</f>
        <v>1004061.0800000001</v>
      </c>
      <c r="N50" s="31">
        <f>VLOOKUP(C50,'[2]TDA HT &amp; LT'!$B$5:$R$48,3,0)</f>
        <v>0</v>
      </c>
      <c r="O50" s="31">
        <f>VLOOKUP(C50,'[2]TDA HT &amp; LT'!$B$5:$R$48,4,0)</f>
        <v>90365.89</v>
      </c>
      <c r="P50" s="32">
        <f>VLOOKUP(C50,'[2]TDA HT &amp; LT'!$B$5:$R$48,5,0)</f>
        <v>90365.89</v>
      </c>
      <c r="Q50" s="33">
        <f>VLOOKUP(C50,'[2]TDA HT &amp; LT'!$B$5:$R$48,6,0)</f>
        <v>18983</v>
      </c>
      <c r="R50" s="31">
        <f>VLOOKUP(C50,'[2]TDA HT &amp; LT'!$B$5:$R$48,7,0)</f>
        <v>0</v>
      </c>
      <c r="S50" s="31">
        <f>VLOOKUP(C50,'[2]TDA HT &amp; LT'!$B$5:$R$48,8,0)</f>
        <v>1708.47</v>
      </c>
      <c r="T50" s="34">
        <f>VLOOKUP(C50,'[2]TDA HT &amp; LT'!$B$5:$R$48,9,0)</f>
        <v>1708.47</v>
      </c>
      <c r="U50" s="35">
        <f>VLOOKUP(C50,'[2]TDA HT &amp; LT'!$B$5:$R$48,10,0)</f>
        <v>0</v>
      </c>
      <c r="V50" s="31">
        <f>VLOOKUP(C50,'[2]TDA HT &amp; LT'!$B$5:$R$48,11,0)</f>
        <v>0</v>
      </c>
      <c r="W50" s="31">
        <f>VLOOKUP(C50,'[2]TDA HT &amp; LT'!$B$5:$R$48,12,0)</f>
        <v>0</v>
      </c>
      <c r="X50" s="32">
        <f>VLOOKUP(C50,'[2]TDA HT &amp; LT'!$B$5:$R$48,13,0)</f>
        <v>0</v>
      </c>
      <c r="Y50" s="33">
        <f>VLOOKUP(C50,'[2]TDA HT &amp; LT'!$B$5:$R$48,14,0)</f>
        <v>0</v>
      </c>
      <c r="Z50" s="31">
        <f>VLOOKUP(C50,'[2]TDA HT &amp; LT'!$B$5:$R$48,15,0)</f>
        <v>0</v>
      </c>
      <c r="AA50" s="31">
        <f>VLOOKUP(C50,'[2]TDA HT &amp; LT'!$B$5:$R$48,16,0)</f>
        <v>0</v>
      </c>
      <c r="AB50" s="34">
        <f>VLOOKUP(C50,'[2]TDA HT &amp; LT'!$B$5:$R$48,17,0)</f>
        <v>0</v>
      </c>
      <c r="AC50" s="35">
        <f t="shared" si="1"/>
        <v>1023044.0800000001</v>
      </c>
      <c r="AD50" s="31">
        <f t="shared" si="1"/>
        <v>0</v>
      </c>
      <c r="AE50" s="31">
        <f t="shared" si="1"/>
        <v>92074.36</v>
      </c>
      <c r="AF50" s="31">
        <f t="shared" si="1"/>
        <v>92074.36</v>
      </c>
      <c r="AG50" s="31"/>
      <c r="AH50" s="31">
        <v>264196</v>
      </c>
      <c r="AI50" s="31"/>
      <c r="AJ50" s="31">
        <v>6604.9000000000005</v>
      </c>
      <c r="AK50" s="31">
        <v>6604.9000000000005</v>
      </c>
    </row>
    <row r="51" spans="1:37" x14ac:dyDescent="0.25">
      <c r="A51" s="28" t="s">
        <v>69</v>
      </c>
      <c r="B51" s="29">
        <f>VLOOKUP(C51,'[1]FINAL CODE FOR CIRCLES'!$B$2:$C$81,2,0)</f>
        <v>2214</v>
      </c>
      <c r="C51" s="30">
        <v>439</v>
      </c>
      <c r="D51" s="31"/>
      <c r="E51" s="31"/>
      <c r="F51" s="31"/>
      <c r="G51" s="32"/>
      <c r="H51" s="33"/>
      <c r="I51" s="31"/>
      <c r="J51" s="31"/>
      <c r="K51" s="31"/>
      <c r="L51" s="34"/>
      <c r="M51" s="35">
        <f>VLOOKUP(C51,'[2]TDA HT &amp; LT'!$B$5:$R$48,2,0)</f>
        <v>44402127.929999992</v>
      </c>
      <c r="N51" s="31">
        <f>VLOOKUP(C51,'[2]TDA HT &amp; LT'!$B$5:$R$48,3,0)</f>
        <v>0</v>
      </c>
      <c r="O51" s="31">
        <f>VLOOKUP(C51,'[2]TDA HT &amp; LT'!$B$5:$R$48,4,0)</f>
        <v>3996191.7299999986</v>
      </c>
      <c r="P51" s="32">
        <f>VLOOKUP(C51,'[2]TDA HT &amp; LT'!$B$5:$R$48,5,0)</f>
        <v>3996191.7299999986</v>
      </c>
      <c r="Q51" s="33">
        <f>VLOOKUP(C51,'[2]TDA HT &amp; LT'!$B$5:$R$48,6,0)</f>
        <v>3350</v>
      </c>
      <c r="R51" s="31">
        <f>VLOOKUP(C51,'[2]TDA HT &amp; LT'!$B$5:$R$48,7,0)</f>
        <v>0</v>
      </c>
      <c r="S51" s="31">
        <f>VLOOKUP(C51,'[2]TDA HT &amp; LT'!$B$5:$R$48,8,0)</f>
        <v>301.5</v>
      </c>
      <c r="T51" s="34">
        <f>VLOOKUP(C51,'[2]TDA HT &amp; LT'!$B$5:$R$48,9,0)</f>
        <v>301.5</v>
      </c>
      <c r="U51" s="35">
        <f>VLOOKUP(C51,'[2]TDA HT &amp; LT'!$B$5:$R$48,10,0)</f>
        <v>69853.999999985099</v>
      </c>
      <c r="V51" s="31">
        <f>VLOOKUP(C51,'[2]TDA HT &amp; LT'!$B$5:$R$48,11,0)</f>
        <v>936</v>
      </c>
      <c r="W51" s="31">
        <f>VLOOKUP(C51,'[2]TDA HT &amp; LT'!$B$5:$R$48,12,0)</f>
        <v>6052</v>
      </c>
      <c r="X51" s="32">
        <f>VLOOKUP(C51,'[2]TDA HT &amp; LT'!$B$5:$R$48,13,0)</f>
        <v>6052</v>
      </c>
      <c r="Y51" s="33">
        <f>VLOOKUP(C51,'[2]TDA HT &amp; LT'!$B$5:$R$48,14,0)</f>
        <v>0</v>
      </c>
      <c r="Z51" s="31">
        <f>VLOOKUP(C51,'[2]TDA HT &amp; LT'!$B$5:$R$48,15,0)</f>
        <v>0</v>
      </c>
      <c r="AA51" s="31">
        <f>VLOOKUP(C51,'[2]TDA HT &amp; LT'!$B$5:$R$48,16,0)</f>
        <v>0</v>
      </c>
      <c r="AB51" s="34">
        <f>VLOOKUP(C51,'[2]TDA HT &amp; LT'!$B$5:$R$48,17,0)</f>
        <v>0</v>
      </c>
      <c r="AC51" s="35">
        <f t="shared" si="1"/>
        <v>44475331.929999977</v>
      </c>
      <c r="AD51" s="31">
        <f t="shared" si="1"/>
        <v>936</v>
      </c>
      <c r="AE51" s="31">
        <f t="shared" si="1"/>
        <v>4002545.2299999986</v>
      </c>
      <c r="AF51" s="31">
        <f t="shared" si="1"/>
        <v>4002545.2299999986</v>
      </c>
      <c r="AG51" s="31"/>
      <c r="AH51" s="31">
        <v>275857</v>
      </c>
      <c r="AI51" s="31"/>
      <c r="AJ51" s="31">
        <v>6896.4250000000002</v>
      </c>
      <c r="AK51" s="31">
        <v>6896.4250000000002</v>
      </c>
    </row>
    <row r="52" spans="1:37" x14ac:dyDescent="0.25">
      <c r="A52" s="28" t="s">
        <v>70</v>
      </c>
      <c r="B52" s="29">
        <f>VLOOKUP(C52,'[1]FINAL CODE FOR CIRCLES'!$B$2:$C$81,2,0)</f>
        <v>2230</v>
      </c>
      <c r="C52" s="30">
        <v>440</v>
      </c>
      <c r="D52" s="31">
        <v>88898</v>
      </c>
      <c r="E52" s="31">
        <v>0</v>
      </c>
      <c r="F52" s="31">
        <v>8000.55</v>
      </c>
      <c r="G52" s="32">
        <v>8000.55</v>
      </c>
      <c r="H52" s="33"/>
      <c r="I52" s="31"/>
      <c r="J52" s="31"/>
      <c r="K52" s="31"/>
      <c r="L52" s="34"/>
      <c r="M52" s="35">
        <f>VLOOKUP(C52,'[2]TDA HT &amp; LT'!$B$5:$R$48,2,0)</f>
        <v>16169511.460000001</v>
      </c>
      <c r="N52" s="31">
        <f>VLOOKUP(C52,'[2]TDA HT &amp; LT'!$B$5:$R$48,3,0)</f>
        <v>0</v>
      </c>
      <c r="O52" s="31">
        <f>VLOOKUP(C52,'[2]TDA HT &amp; LT'!$B$5:$R$48,4,0)</f>
        <v>1454555.05</v>
      </c>
      <c r="P52" s="32">
        <f>VLOOKUP(C52,'[2]TDA HT &amp; LT'!$B$5:$R$48,5,0)</f>
        <v>1454555.05</v>
      </c>
      <c r="Q52" s="33">
        <f>VLOOKUP(C52,'[2]TDA HT &amp; LT'!$B$5:$R$48,6,0)</f>
        <v>900</v>
      </c>
      <c r="R52" s="31">
        <f>VLOOKUP(C52,'[2]TDA HT &amp; LT'!$B$5:$R$48,7,0)</f>
        <v>0</v>
      </c>
      <c r="S52" s="31">
        <f>VLOOKUP(C52,'[2]TDA HT &amp; LT'!$B$5:$R$48,8,0)</f>
        <v>81</v>
      </c>
      <c r="T52" s="34">
        <f>VLOOKUP(C52,'[2]TDA HT &amp; LT'!$B$5:$R$48,9,0)</f>
        <v>81</v>
      </c>
      <c r="U52" s="35">
        <f>VLOOKUP(C52,'[2]TDA HT &amp; LT'!$B$5:$R$48,10,0)</f>
        <v>-3530</v>
      </c>
      <c r="V52" s="31">
        <f>VLOOKUP(C52,'[2]TDA HT &amp; LT'!$B$5:$R$48,11,0)</f>
        <v>0</v>
      </c>
      <c r="W52" s="31">
        <f>VLOOKUP(C52,'[2]TDA HT &amp; LT'!$B$5:$R$48,12,0)</f>
        <v>-317.30000000011643</v>
      </c>
      <c r="X52" s="32">
        <f>VLOOKUP(C52,'[2]TDA HT &amp; LT'!$B$5:$R$48,13,0)</f>
        <v>-317.30000000011643</v>
      </c>
      <c r="Y52" s="33">
        <f>VLOOKUP(C52,'[2]TDA HT &amp; LT'!$B$5:$R$48,14,0)</f>
        <v>0</v>
      </c>
      <c r="Z52" s="31">
        <f>VLOOKUP(C52,'[2]TDA HT &amp; LT'!$B$5:$R$48,15,0)</f>
        <v>0</v>
      </c>
      <c r="AA52" s="31">
        <f>VLOOKUP(C52,'[2]TDA HT &amp; LT'!$B$5:$R$48,16,0)</f>
        <v>0</v>
      </c>
      <c r="AB52" s="34">
        <f>VLOOKUP(C52,'[2]TDA HT &amp; LT'!$B$5:$R$48,17,0)</f>
        <v>0</v>
      </c>
      <c r="AC52" s="35">
        <f t="shared" si="1"/>
        <v>16255779.460000001</v>
      </c>
      <c r="AD52" s="31">
        <f t="shared" si="1"/>
        <v>0</v>
      </c>
      <c r="AE52" s="31">
        <f t="shared" si="1"/>
        <v>1462319.3</v>
      </c>
      <c r="AF52" s="31">
        <f t="shared" si="1"/>
        <v>1462319.3</v>
      </c>
      <c r="AG52" s="31"/>
      <c r="AH52" s="31">
        <v>157723</v>
      </c>
      <c r="AI52" s="31"/>
      <c r="AJ52" s="31">
        <v>3943.0750000000003</v>
      </c>
      <c r="AK52" s="31">
        <v>3943.0750000000003</v>
      </c>
    </row>
    <row r="53" spans="1:37" x14ac:dyDescent="0.25">
      <c r="A53" s="28" t="s">
        <v>71</v>
      </c>
      <c r="B53" s="29">
        <f>VLOOKUP(C53,'[1]FINAL CODE FOR CIRCLES'!$B$2:$C$81,2,0)</f>
        <v>2101</v>
      </c>
      <c r="C53" s="30">
        <v>999</v>
      </c>
      <c r="D53" s="31"/>
      <c r="E53" s="31"/>
      <c r="F53" s="31"/>
      <c r="G53" s="32"/>
      <c r="H53" s="33"/>
      <c r="I53" s="31"/>
      <c r="J53" s="31"/>
      <c r="K53" s="31"/>
      <c r="L53" s="34"/>
      <c r="M53" s="35">
        <v>0</v>
      </c>
      <c r="N53" s="31">
        <v>0</v>
      </c>
      <c r="O53" s="31">
        <v>0</v>
      </c>
      <c r="P53" s="32">
        <v>0</v>
      </c>
      <c r="Q53" s="33">
        <v>0</v>
      </c>
      <c r="R53" s="31">
        <v>0</v>
      </c>
      <c r="S53" s="31">
        <v>0</v>
      </c>
      <c r="T53" s="34">
        <v>0</v>
      </c>
      <c r="U53" s="35">
        <v>0</v>
      </c>
      <c r="V53" s="31">
        <v>0</v>
      </c>
      <c r="W53" s="31">
        <v>0</v>
      </c>
      <c r="X53" s="32">
        <v>0</v>
      </c>
      <c r="Y53" s="33">
        <v>0</v>
      </c>
      <c r="Z53" s="31">
        <v>0</v>
      </c>
      <c r="AA53" s="31">
        <v>0</v>
      </c>
      <c r="AB53" s="34">
        <v>0</v>
      </c>
      <c r="AC53" s="35">
        <f t="shared" si="1"/>
        <v>0</v>
      </c>
      <c r="AD53" s="31">
        <f t="shared" si="1"/>
        <v>0</v>
      </c>
      <c r="AE53" s="31">
        <f t="shared" si="1"/>
        <v>0</v>
      </c>
      <c r="AF53" s="31">
        <f t="shared" si="1"/>
        <v>0</v>
      </c>
      <c r="AG53" s="31"/>
      <c r="AH53" s="31">
        <v>201246</v>
      </c>
      <c r="AI53" s="31"/>
      <c r="AJ53" s="31">
        <v>5031.1499999999996</v>
      </c>
      <c r="AK53" s="31">
        <v>5031.1499999999996</v>
      </c>
    </row>
    <row r="54" spans="1:37" x14ac:dyDescent="0.25">
      <c r="A54" s="28" t="s">
        <v>72</v>
      </c>
      <c r="B54" s="29">
        <f>VLOOKUP(C54,'[1]FINAL CODE FOR CIRCLES'!$B$2:$C$81,2,0)</f>
        <v>2101</v>
      </c>
      <c r="C54" s="30">
        <v>999</v>
      </c>
      <c r="D54" s="31"/>
      <c r="E54" s="31"/>
      <c r="F54" s="31"/>
      <c r="G54" s="32"/>
      <c r="H54" s="33"/>
      <c r="I54" s="31"/>
      <c r="J54" s="31"/>
      <c r="K54" s="31"/>
      <c r="L54" s="34"/>
      <c r="M54" s="35">
        <v>0</v>
      </c>
      <c r="N54" s="31">
        <v>0</v>
      </c>
      <c r="O54" s="31">
        <v>0</v>
      </c>
      <c r="P54" s="32">
        <v>0</v>
      </c>
      <c r="Q54" s="33">
        <v>0</v>
      </c>
      <c r="R54" s="31">
        <v>0</v>
      </c>
      <c r="S54" s="31">
        <v>0</v>
      </c>
      <c r="T54" s="34">
        <v>0</v>
      </c>
      <c r="U54" s="35">
        <v>0</v>
      </c>
      <c r="V54" s="31">
        <v>0</v>
      </c>
      <c r="W54" s="31">
        <v>0</v>
      </c>
      <c r="X54" s="32">
        <v>0</v>
      </c>
      <c r="Y54" s="33">
        <v>0</v>
      </c>
      <c r="Z54" s="31">
        <v>0</v>
      </c>
      <c r="AA54" s="31">
        <v>0</v>
      </c>
      <c r="AB54" s="34">
        <v>0</v>
      </c>
      <c r="AC54" s="35">
        <f t="shared" si="1"/>
        <v>0</v>
      </c>
      <c r="AD54" s="31">
        <f t="shared" si="1"/>
        <v>0</v>
      </c>
      <c r="AE54" s="31">
        <f t="shared" si="1"/>
        <v>0</v>
      </c>
      <c r="AF54" s="31">
        <f t="shared" si="1"/>
        <v>0</v>
      </c>
      <c r="AG54" s="31"/>
      <c r="AH54" s="31">
        <v>93382</v>
      </c>
      <c r="AI54" s="31"/>
      <c r="AJ54" s="31">
        <v>2334</v>
      </c>
      <c r="AK54" s="31">
        <v>2334</v>
      </c>
    </row>
    <row r="55" spans="1:37" x14ac:dyDescent="0.25">
      <c r="A55" s="28" t="s">
        <v>73</v>
      </c>
      <c r="B55" s="29">
        <f>VLOOKUP(C55,'[1]FINAL CODE FOR CIRCLES'!$B$2:$C$81,2,0)</f>
        <v>2235</v>
      </c>
      <c r="C55" s="30">
        <v>446</v>
      </c>
      <c r="D55" s="31">
        <v>538329</v>
      </c>
      <c r="E55" s="31"/>
      <c r="F55" s="31">
        <v>48449.609999999993</v>
      </c>
      <c r="G55" s="32">
        <v>48449.609999999993</v>
      </c>
      <c r="H55" s="33" t="s">
        <v>74</v>
      </c>
      <c r="I55" s="31">
        <v>78380</v>
      </c>
      <c r="J55" s="31">
        <v>1566</v>
      </c>
      <c r="K55" s="31">
        <v>6271.2000000000007</v>
      </c>
      <c r="L55" s="34">
        <v>6271.2000000000007</v>
      </c>
      <c r="M55" s="35">
        <f>VLOOKUP(C55,'[2]TDA HT &amp; LT'!$B$5:$R$48,2,0)</f>
        <v>5466060.3399999999</v>
      </c>
      <c r="N55" s="31">
        <f>VLOOKUP(C55,'[2]TDA HT &amp; LT'!$B$5:$R$48,3,0)</f>
        <v>0</v>
      </c>
      <c r="O55" s="31">
        <f>VLOOKUP(C55,'[2]TDA HT &amp; LT'!$B$5:$R$48,4,0)</f>
        <v>491945.94000000006</v>
      </c>
      <c r="P55" s="32">
        <f>VLOOKUP(C55,'[2]TDA HT &amp; LT'!$B$5:$R$48,5,0)</f>
        <v>491945.94000000006</v>
      </c>
      <c r="Q55" s="33">
        <f>VLOOKUP(C55,'[2]TDA HT &amp; LT'!$B$5:$R$48,6,0)</f>
        <v>800</v>
      </c>
      <c r="R55" s="31">
        <f>VLOOKUP(C55,'[2]TDA HT &amp; LT'!$B$5:$R$48,7,0)</f>
        <v>0</v>
      </c>
      <c r="S55" s="31">
        <f>VLOOKUP(C55,'[2]TDA HT &amp; LT'!$B$5:$R$48,8,0)</f>
        <v>72</v>
      </c>
      <c r="T55" s="34">
        <f>VLOOKUP(C55,'[2]TDA HT &amp; LT'!$B$5:$R$48,9,0)</f>
        <v>72</v>
      </c>
      <c r="U55" s="35">
        <f>VLOOKUP(C55,'[2]TDA HT &amp; LT'!$B$5:$R$48,10,0)</f>
        <v>93559.188888888995</v>
      </c>
      <c r="V55" s="31">
        <f>VLOOKUP(C55,'[2]TDA HT &amp; LT'!$B$5:$R$48,11,0)</f>
        <v>0</v>
      </c>
      <c r="W55" s="31">
        <f>VLOOKUP(C55,'[2]TDA HT &amp; LT'!$B$5:$R$48,12,0)</f>
        <v>8420.3220000000001</v>
      </c>
      <c r="X55" s="32">
        <f>VLOOKUP(C55,'[2]TDA HT &amp; LT'!$B$5:$R$48,13,0)</f>
        <v>8420.3220000000001</v>
      </c>
      <c r="Y55" s="33">
        <f>VLOOKUP(C55,'[2]TDA HT &amp; LT'!$B$5:$R$48,14,0)</f>
        <v>0</v>
      </c>
      <c r="Z55" s="31">
        <f>VLOOKUP(C55,'[2]TDA HT &amp; LT'!$B$5:$R$48,15,0)</f>
        <v>0</v>
      </c>
      <c r="AA55" s="31">
        <f>VLOOKUP(C55,'[2]TDA HT &amp; LT'!$B$5:$R$48,16,0)</f>
        <v>0</v>
      </c>
      <c r="AB55" s="34">
        <f>VLOOKUP(C55,'[2]TDA HT &amp; LT'!$B$5:$R$48,17,0)</f>
        <v>0</v>
      </c>
      <c r="AC55" s="35">
        <f t="shared" si="1"/>
        <v>6177128.5288888887</v>
      </c>
      <c r="AD55" s="31">
        <f t="shared" si="1"/>
        <v>1566</v>
      </c>
      <c r="AE55" s="31">
        <f t="shared" si="1"/>
        <v>555159.07200000004</v>
      </c>
      <c r="AF55" s="31">
        <f t="shared" si="1"/>
        <v>555159.07200000004</v>
      </c>
      <c r="AG55" s="31"/>
      <c r="AH55" s="31">
        <v>201018.51</v>
      </c>
      <c r="AI55" s="31"/>
      <c r="AJ55" s="31">
        <v>5025.4627500000006</v>
      </c>
      <c r="AK55" s="31">
        <v>5025.4627500000006</v>
      </c>
    </row>
    <row r="56" spans="1:37" x14ac:dyDescent="0.25">
      <c r="A56" t="s">
        <v>75</v>
      </c>
      <c r="B56" s="29">
        <f>VLOOKUP(C56,'[1]FINAL CODE FOR CIRCLES'!$B$2:$C$81,2,0)</f>
        <v>2101</v>
      </c>
      <c r="C56" s="30">
        <v>999</v>
      </c>
      <c r="D56" s="31">
        <v>253350</v>
      </c>
      <c r="E56" s="31">
        <v>9153</v>
      </c>
      <c r="F56" s="31">
        <v>18225</v>
      </c>
      <c r="G56" s="32">
        <v>18225</v>
      </c>
      <c r="H56" s="33"/>
      <c r="I56" s="31"/>
      <c r="J56" s="31"/>
      <c r="K56" s="31"/>
      <c r="L56" s="34"/>
      <c r="M56" s="35">
        <v>0</v>
      </c>
      <c r="N56" s="31">
        <v>0</v>
      </c>
      <c r="O56" s="31">
        <v>0</v>
      </c>
      <c r="P56" s="32">
        <v>0</v>
      </c>
      <c r="Q56" s="33">
        <v>0</v>
      </c>
      <c r="R56" s="31">
        <v>0</v>
      </c>
      <c r="S56" s="31">
        <v>0</v>
      </c>
      <c r="T56" s="34">
        <v>0</v>
      </c>
      <c r="U56" s="35">
        <v>0</v>
      </c>
      <c r="V56" s="31">
        <v>0</v>
      </c>
      <c r="W56" s="31">
        <v>0</v>
      </c>
      <c r="X56" s="32">
        <v>0</v>
      </c>
      <c r="Y56" s="33">
        <v>0</v>
      </c>
      <c r="Z56" s="31">
        <v>0</v>
      </c>
      <c r="AA56" s="31">
        <v>0</v>
      </c>
      <c r="AB56" s="34">
        <v>0</v>
      </c>
      <c r="AC56" s="35">
        <f t="shared" si="1"/>
        <v>253350</v>
      </c>
      <c r="AD56" s="31">
        <f t="shared" si="1"/>
        <v>9153</v>
      </c>
      <c r="AE56" s="31">
        <f t="shared" si="1"/>
        <v>18225</v>
      </c>
      <c r="AF56" s="31">
        <f t="shared" si="1"/>
        <v>18225</v>
      </c>
      <c r="AG56" s="31"/>
      <c r="AH56" s="31"/>
      <c r="AI56" s="31"/>
      <c r="AJ56" s="36"/>
      <c r="AK56" s="31"/>
    </row>
    <row r="57" spans="1:37" ht="30" x14ac:dyDescent="0.25">
      <c r="A57" s="28" t="s">
        <v>76</v>
      </c>
      <c r="B57" s="29">
        <f>VLOOKUP(C57,'[1]FINAL CODE FOR CIRCLES'!$B$2:$C$81,2,0)</f>
        <v>2224</v>
      </c>
      <c r="C57" s="30">
        <v>478</v>
      </c>
      <c r="D57" s="31"/>
      <c r="E57" s="31"/>
      <c r="F57" s="31"/>
      <c r="G57" s="32"/>
      <c r="H57" s="37" t="s">
        <v>28</v>
      </c>
      <c r="I57" s="31">
        <v>0</v>
      </c>
      <c r="J57" s="31">
        <v>6310.98</v>
      </c>
      <c r="K57" s="31">
        <v>-3155.49</v>
      </c>
      <c r="L57" s="34">
        <v>-3155.49</v>
      </c>
      <c r="M57" s="35">
        <f>VLOOKUP(C57,'[2]TDA HT &amp; LT'!$B$5:$R$48,2,0)</f>
        <v>151420</v>
      </c>
      <c r="N57" s="31">
        <f>VLOOKUP(C57,'[2]TDA HT &amp; LT'!$B$5:$R$48,3,0)</f>
        <v>0</v>
      </c>
      <c r="O57" s="31">
        <f>VLOOKUP(C57,'[2]TDA HT &amp; LT'!$B$5:$R$48,4,0)</f>
        <v>13629</v>
      </c>
      <c r="P57" s="32">
        <f>VLOOKUP(C57,'[2]TDA HT &amp; LT'!$B$5:$R$48,5,0)</f>
        <v>13629</v>
      </c>
      <c r="Q57" s="33">
        <f>VLOOKUP(C57,'[2]TDA HT &amp; LT'!$B$5:$R$48,6,0)</f>
        <v>0</v>
      </c>
      <c r="R57" s="31">
        <f>VLOOKUP(C57,'[2]TDA HT &amp; LT'!$B$5:$R$48,7,0)</f>
        <v>0</v>
      </c>
      <c r="S57" s="31">
        <f>VLOOKUP(C57,'[2]TDA HT &amp; LT'!$B$5:$R$48,8,0)</f>
        <v>0</v>
      </c>
      <c r="T57" s="34">
        <f>VLOOKUP(C57,'[2]TDA HT &amp; LT'!$B$5:$R$48,9,0)</f>
        <v>0</v>
      </c>
      <c r="U57" s="35">
        <f>VLOOKUP(C57,'[2]TDA HT &amp; LT'!$B$5:$R$48,10,0)</f>
        <v>0</v>
      </c>
      <c r="V57" s="31">
        <f>VLOOKUP(C57,'[2]TDA HT &amp; LT'!$B$5:$R$48,11,0)</f>
        <v>0</v>
      </c>
      <c r="W57" s="31">
        <f>VLOOKUP(C57,'[2]TDA HT &amp; LT'!$B$5:$R$48,12,0)</f>
        <v>0</v>
      </c>
      <c r="X57" s="32">
        <f>VLOOKUP(C57,'[2]TDA HT &amp; LT'!$B$5:$R$48,13,0)</f>
        <v>0</v>
      </c>
      <c r="Y57" s="33">
        <f>VLOOKUP(C57,'[2]TDA HT &amp; LT'!$B$5:$R$48,14,0)</f>
        <v>0</v>
      </c>
      <c r="Z57" s="31">
        <f>VLOOKUP(C57,'[2]TDA HT &amp; LT'!$B$5:$R$48,15,0)</f>
        <v>0</v>
      </c>
      <c r="AA57" s="31">
        <f>VLOOKUP(C57,'[2]TDA HT &amp; LT'!$B$5:$R$48,16,0)</f>
        <v>0</v>
      </c>
      <c r="AB57" s="34">
        <f>VLOOKUP(C57,'[2]TDA HT &amp; LT'!$B$5:$R$48,17,0)</f>
        <v>0</v>
      </c>
      <c r="AC57" s="35">
        <f t="shared" si="1"/>
        <v>151420</v>
      </c>
      <c r="AD57" s="31">
        <f t="shared" si="1"/>
        <v>6310.98</v>
      </c>
      <c r="AE57" s="31">
        <f t="shared" si="1"/>
        <v>10473.51</v>
      </c>
      <c r="AF57" s="31">
        <f t="shared" si="1"/>
        <v>10473.51</v>
      </c>
      <c r="AG57" s="31"/>
      <c r="AH57" s="31">
        <v>276499</v>
      </c>
      <c r="AI57" s="31"/>
      <c r="AJ57" s="31">
        <v>6912.4750000000004</v>
      </c>
      <c r="AK57" s="31">
        <v>6912.4750000000004</v>
      </c>
    </row>
    <row r="58" spans="1:37" x14ac:dyDescent="0.25">
      <c r="A58" s="28" t="s">
        <v>77</v>
      </c>
      <c r="B58" s="29">
        <f>VLOOKUP(C58,'[1]FINAL CODE FOR CIRCLES'!$B$2:$C$81,2,0)</f>
        <v>2219</v>
      </c>
      <c r="C58" s="30">
        <v>424</v>
      </c>
      <c r="D58" s="31">
        <v>187880</v>
      </c>
      <c r="E58" s="31">
        <v>0</v>
      </c>
      <c r="F58" s="31">
        <v>16546.18</v>
      </c>
      <c r="G58" s="32">
        <v>16546.18</v>
      </c>
      <c r="H58" s="33"/>
      <c r="I58" s="31"/>
      <c r="J58" s="31"/>
      <c r="K58" s="31"/>
      <c r="L58" s="34"/>
      <c r="M58" s="35">
        <f>VLOOKUP(C58,'[2]TDA HT &amp; LT'!$B$5:$R$48,2,0)</f>
        <v>51192330.999999993</v>
      </c>
      <c r="N58" s="31">
        <f>VLOOKUP(C58,'[2]TDA HT &amp; LT'!$B$5:$R$48,3,0)</f>
        <v>468</v>
      </c>
      <c r="O58" s="31">
        <f>VLOOKUP(C58,'[2]TDA HT &amp; LT'!$B$5:$R$48,4,0)</f>
        <v>4606843.32</v>
      </c>
      <c r="P58" s="32">
        <f>VLOOKUP(C58,'[2]TDA HT &amp; LT'!$B$5:$R$48,5,0)</f>
        <v>4606843.32</v>
      </c>
      <c r="Q58" s="33">
        <f>VLOOKUP(C58,'[2]TDA HT &amp; LT'!$B$5:$R$48,6,0)</f>
        <v>4800</v>
      </c>
      <c r="R58" s="31">
        <f>VLOOKUP(C58,'[2]TDA HT &amp; LT'!$B$5:$R$48,7,0)</f>
        <v>0</v>
      </c>
      <c r="S58" s="31">
        <f>VLOOKUP(C58,'[2]TDA HT &amp; LT'!$B$5:$R$48,8,0)</f>
        <v>432</v>
      </c>
      <c r="T58" s="34">
        <f>VLOOKUP(C58,'[2]TDA HT &amp; LT'!$B$5:$R$48,9,0)</f>
        <v>432</v>
      </c>
      <c r="U58" s="35">
        <f>VLOOKUP(C58,'[2]TDA HT &amp; LT'!$B$5:$R$48,10,0)</f>
        <v>-20336</v>
      </c>
      <c r="V58" s="31">
        <f>VLOOKUP(C58,'[2]TDA HT &amp; LT'!$B$5:$R$48,11,0)</f>
        <v>0</v>
      </c>
      <c r="W58" s="31">
        <f>VLOOKUP(C58,'[2]TDA HT &amp; LT'!$B$5:$R$48,12,0)</f>
        <v>-1596</v>
      </c>
      <c r="X58" s="32">
        <f>VLOOKUP(C58,'[2]TDA HT &amp; LT'!$B$5:$R$48,13,0)</f>
        <v>-1596</v>
      </c>
      <c r="Y58" s="33">
        <f>VLOOKUP(C58,'[2]TDA HT &amp; LT'!$B$5:$R$48,14,0)</f>
        <v>0</v>
      </c>
      <c r="Z58" s="31">
        <f>VLOOKUP(C58,'[2]TDA HT &amp; LT'!$B$5:$R$48,15,0)</f>
        <v>0</v>
      </c>
      <c r="AA58" s="31">
        <f>VLOOKUP(C58,'[2]TDA HT &amp; LT'!$B$5:$R$48,16,0)</f>
        <v>0</v>
      </c>
      <c r="AB58" s="34">
        <f>VLOOKUP(C58,'[2]TDA HT &amp; LT'!$B$5:$R$48,17,0)</f>
        <v>0</v>
      </c>
      <c r="AC58" s="35">
        <f t="shared" si="1"/>
        <v>51364674.999999993</v>
      </c>
      <c r="AD58" s="31">
        <f t="shared" si="1"/>
        <v>468</v>
      </c>
      <c r="AE58" s="31">
        <f t="shared" si="1"/>
        <v>4622225.5</v>
      </c>
      <c r="AF58" s="31">
        <f t="shared" si="1"/>
        <v>4622225.5</v>
      </c>
      <c r="AG58" s="31"/>
      <c r="AH58" s="31">
        <v>437806.38999999996</v>
      </c>
      <c r="AI58" s="31"/>
      <c r="AJ58" s="31">
        <v>10945.159749999997</v>
      </c>
      <c r="AK58" s="31">
        <v>10945.159749999997</v>
      </c>
    </row>
    <row r="59" spans="1:37" x14ac:dyDescent="0.25">
      <c r="A59" s="28" t="s">
        <v>78</v>
      </c>
      <c r="B59" s="29">
        <f>VLOOKUP(C59,'[1]FINAL CODE FOR CIRCLES'!$B$2:$C$81,2,0)</f>
        <v>2101</v>
      </c>
      <c r="C59" s="30">
        <v>999</v>
      </c>
      <c r="D59" s="31"/>
      <c r="E59" s="31"/>
      <c r="F59" s="31"/>
      <c r="G59" s="32"/>
      <c r="H59" s="33"/>
      <c r="I59" s="31"/>
      <c r="J59" s="31"/>
      <c r="K59" s="31"/>
      <c r="L59" s="34"/>
      <c r="M59" s="35">
        <v>0</v>
      </c>
      <c r="N59" s="31">
        <v>0</v>
      </c>
      <c r="O59" s="31">
        <v>0</v>
      </c>
      <c r="P59" s="32">
        <v>0</v>
      </c>
      <c r="Q59" s="33">
        <v>0</v>
      </c>
      <c r="R59" s="31">
        <v>0</v>
      </c>
      <c r="S59" s="31">
        <v>0</v>
      </c>
      <c r="T59" s="34">
        <v>0</v>
      </c>
      <c r="U59" s="35">
        <v>0</v>
      </c>
      <c r="V59" s="31">
        <v>0</v>
      </c>
      <c r="W59" s="31">
        <v>0</v>
      </c>
      <c r="X59" s="32">
        <v>0</v>
      </c>
      <c r="Y59" s="33">
        <v>0</v>
      </c>
      <c r="Z59" s="31">
        <v>0</v>
      </c>
      <c r="AA59" s="31">
        <v>0</v>
      </c>
      <c r="AB59" s="34">
        <v>0</v>
      </c>
      <c r="AC59" s="35">
        <f t="shared" si="1"/>
        <v>0</v>
      </c>
      <c r="AD59" s="31">
        <f t="shared" si="1"/>
        <v>0</v>
      </c>
      <c r="AE59" s="31">
        <f t="shared" si="1"/>
        <v>0</v>
      </c>
      <c r="AF59" s="31">
        <f t="shared" si="1"/>
        <v>0</v>
      </c>
      <c r="AG59" s="31"/>
      <c r="AH59" s="31">
        <v>250833</v>
      </c>
      <c r="AI59" s="31"/>
      <c r="AJ59" s="31">
        <v>6269.5249999999996</v>
      </c>
      <c r="AK59" s="31">
        <v>6269.5249999999996</v>
      </c>
    </row>
    <row r="60" spans="1:37" x14ac:dyDescent="0.25">
      <c r="A60" t="s">
        <v>79</v>
      </c>
      <c r="B60" s="29">
        <f>VLOOKUP(C60,'[1]FINAL CODE FOR CIRCLES'!$B$2:$C$81,2,0)</f>
        <v>2101</v>
      </c>
      <c r="C60" s="30">
        <v>999</v>
      </c>
      <c r="D60" s="31"/>
      <c r="E60" s="31"/>
      <c r="F60" s="31"/>
      <c r="G60" s="32"/>
      <c r="H60" s="33"/>
      <c r="I60" s="31"/>
      <c r="J60" s="31"/>
      <c r="K60" s="31"/>
      <c r="L60" s="34"/>
      <c r="M60" s="35">
        <v>0</v>
      </c>
      <c r="N60" s="31">
        <v>0</v>
      </c>
      <c r="O60" s="31">
        <v>0</v>
      </c>
      <c r="P60" s="32">
        <v>0</v>
      </c>
      <c r="Q60" s="33">
        <v>0</v>
      </c>
      <c r="R60" s="31">
        <v>0</v>
      </c>
      <c r="S60" s="31">
        <v>0</v>
      </c>
      <c r="T60" s="34">
        <v>0</v>
      </c>
      <c r="U60" s="35">
        <v>0</v>
      </c>
      <c r="V60" s="31">
        <v>0</v>
      </c>
      <c r="W60" s="31">
        <v>0</v>
      </c>
      <c r="X60" s="32">
        <v>0</v>
      </c>
      <c r="Y60" s="33">
        <v>0</v>
      </c>
      <c r="Z60" s="31">
        <v>0</v>
      </c>
      <c r="AA60" s="31">
        <v>0</v>
      </c>
      <c r="AB60" s="34">
        <v>0</v>
      </c>
      <c r="AC60" s="35">
        <f t="shared" si="1"/>
        <v>0</v>
      </c>
      <c r="AD60" s="31">
        <f t="shared" si="1"/>
        <v>0</v>
      </c>
      <c r="AE60" s="31">
        <f t="shared" si="1"/>
        <v>0</v>
      </c>
      <c r="AF60" s="31">
        <f t="shared" si="1"/>
        <v>0</v>
      </c>
      <c r="AG60" s="31"/>
      <c r="AH60" s="31">
        <v>101455</v>
      </c>
      <c r="AI60" s="31"/>
      <c r="AJ60" s="31">
        <v>2536.6469999999999</v>
      </c>
      <c r="AK60" s="31">
        <v>2536.645</v>
      </c>
    </row>
    <row r="61" spans="1:37" x14ac:dyDescent="0.25">
      <c r="A61" t="s">
        <v>80</v>
      </c>
      <c r="B61" s="29">
        <f>VLOOKUP(C61,'[1]FINAL CODE FOR CIRCLES'!$B$2:$C$81,2,0)</f>
        <v>2225</v>
      </c>
      <c r="C61" s="30">
        <v>460</v>
      </c>
      <c r="D61" s="31">
        <v>354899.97</v>
      </c>
      <c r="E61" s="31"/>
      <c r="F61" s="31">
        <v>31940.999999999996</v>
      </c>
      <c r="G61" s="32">
        <v>31940.999999999996</v>
      </c>
      <c r="H61" s="33"/>
      <c r="I61" s="31"/>
      <c r="J61" s="31"/>
      <c r="K61" s="31"/>
      <c r="L61" s="34"/>
      <c r="M61" s="35">
        <f>VLOOKUP(C61,'[2]TDA HT &amp; LT'!$B$5:$R$48,2,0)</f>
        <v>3148881.13</v>
      </c>
      <c r="N61" s="31">
        <f>VLOOKUP(C61,'[2]TDA HT &amp; LT'!$B$5:$R$48,3,0)</f>
        <v>0</v>
      </c>
      <c r="O61" s="31">
        <f>VLOOKUP(C61,'[2]TDA HT &amp; LT'!$B$5:$R$48,4,0)</f>
        <v>283400.85000000003</v>
      </c>
      <c r="P61" s="32">
        <f>VLOOKUP(C61,'[2]TDA HT &amp; LT'!$B$5:$R$48,5,0)</f>
        <v>283400.85000000003</v>
      </c>
      <c r="Q61" s="33">
        <f>VLOOKUP(C61,'[2]TDA HT &amp; LT'!$B$5:$R$48,6,0)</f>
        <v>1700</v>
      </c>
      <c r="R61" s="31">
        <f>VLOOKUP(C61,'[2]TDA HT &amp; LT'!$B$5:$R$48,7,0)</f>
        <v>0</v>
      </c>
      <c r="S61" s="31">
        <f>VLOOKUP(C61,'[2]TDA HT &amp; LT'!$B$5:$R$48,8,0)</f>
        <v>153</v>
      </c>
      <c r="T61" s="34">
        <f>VLOOKUP(C61,'[2]TDA HT &amp; LT'!$B$5:$R$48,9,0)</f>
        <v>153</v>
      </c>
      <c r="U61" s="35">
        <f>VLOOKUP(C61,'[2]TDA HT &amp; LT'!$B$5:$R$48,10,0)</f>
        <v>0</v>
      </c>
      <c r="V61" s="31">
        <f>VLOOKUP(C61,'[2]TDA HT &amp; LT'!$B$5:$R$48,11,0)</f>
        <v>0</v>
      </c>
      <c r="W61" s="31">
        <f>VLOOKUP(C61,'[2]TDA HT &amp; LT'!$B$5:$R$48,12,0)</f>
        <v>0</v>
      </c>
      <c r="X61" s="32">
        <f>VLOOKUP(C61,'[2]TDA HT &amp; LT'!$B$5:$R$48,13,0)</f>
        <v>0</v>
      </c>
      <c r="Y61" s="33">
        <f>VLOOKUP(C61,'[2]TDA HT &amp; LT'!$B$5:$R$48,14,0)</f>
        <v>0</v>
      </c>
      <c r="Z61" s="31">
        <f>VLOOKUP(C61,'[2]TDA HT &amp; LT'!$B$5:$R$48,15,0)</f>
        <v>0</v>
      </c>
      <c r="AA61" s="31">
        <f>VLOOKUP(C61,'[2]TDA HT &amp; LT'!$B$5:$R$48,16,0)</f>
        <v>0</v>
      </c>
      <c r="AB61" s="34">
        <f>VLOOKUP(C61,'[2]TDA HT &amp; LT'!$B$5:$R$48,17,0)</f>
        <v>0</v>
      </c>
      <c r="AC61" s="35">
        <f t="shared" si="1"/>
        <v>3505481.0999999996</v>
      </c>
      <c r="AD61" s="31">
        <f t="shared" si="1"/>
        <v>0</v>
      </c>
      <c r="AE61" s="31">
        <f t="shared" si="1"/>
        <v>315494.85000000003</v>
      </c>
      <c r="AF61" s="31">
        <f t="shared" si="1"/>
        <v>315494.85000000003</v>
      </c>
      <c r="AG61" s="31"/>
      <c r="AH61" s="31">
        <v>76435</v>
      </c>
      <c r="AI61" s="31"/>
      <c r="AJ61" s="31">
        <v>1910.8750000000002</v>
      </c>
      <c r="AK61" s="31">
        <v>1910.8750000000002</v>
      </c>
    </row>
    <row r="62" spans="1:37" x14ac:dyDescent="0.25">
      <c r="A62" t="s">
        <v>81</v>
      </c>
      <c r="B62" s="29">
        <f>VLOOKUP(C62,'[1]FINAL CODE FOR CIRCLES'!$B$2:$C$81,2,0)</f>
        <v>2233</v>
      </c>
      <c r="C62" s="30">
        <v>444</v>
      </c>
      <c r="D62" s="31">
        <v>187408</v>
      </c>
      <c r="E62" s="31">
        <v>30163.14</v>
      </c>
      <c r="F62" s="31">
        <v>1785.15</v>
      </c>
      <c r="G62" s="32">
        <v>1785.15</v>
      </c>
      <c r="H62" s="33"/>
      <c r="I62" s="31"/>
      <c r="J62" s="31"/>
      <c r="K62" s="31"/>
      <c r="L62" s="34"/>
      <c r="M62" s="35">
        <f>VLOOKUP(C62,'[2]TDA HT &amp; LT'!$B$5:$R$48,2,0)</f>
        <v>3496405.65</v>
      </c>
      <c r="N62" s="31">
        <f>VLOOKUP(C62,'[2]TDA HT &amp; LT'!$B$5:$R$48,3,0)</f>
        <v>0</v>
      </c>
      <c r="O62" s="31">
        <f>VLOOKUP(C62,'[2]TDA HT &amp; LT'!$B$5:$R$48,4,0)</f>
        <v>314675.98000000004</v>
      </c>
      <c r="P62" s="32">
        <f>VLOOKUP(C62,'[2]TDA HT &amp; LT'!$B$5:$R$48,5,0)</f>
        <v>314675.98000000004</v>
      </c>
      <c r="Q62" s="33">
        <f>VLOOKUP(C62,'[2]TDA HT &amp; LT'!$B$5:$R$48,6,0)</f>
        <v>1400</v>
      </c>
      <c r="R62" s="31">
        <f>VLOOKUP(C62,'[2]TDA HT &amp; LT'!$B$5:$R$48,7,0)</f>
        <v>0</v>
      </c>
      <c r="S62" s="31">
        <f>VLOOKUP(C62,'[2]TDA HT &amp; LT'!$B$5:$R$48,8,0)</f>
        <v>126</v>
      </c>
      <c r="T62" s="34">
        <f>VLOOKUP(C62,'[2]TDA HT &amp; LT'!$B$5:$R$48,9,0)</f>
        <v>126</v>
      </c>
      <c r="U62" s="35">
        <f>VLOOKUP(C62,'[2]TDA HT &amp; LT'!$B$5:$R$48,10,0)</f>
        <v>0</v>
      </c>
      <c r="V62" s="31">
        <f>VLOOKUP(C62,'[2]TDA HT &amp; LT'!$B$5:$R$48,11,0)</f>
        <v>0</v>
      </c>
      <c r="W62" s="31">
        <f>VLOOKUP(C62,'[2]TDA HT &amp; LT'!$B$5:$R$48,12,0)</f>
        <v>0</v>
      </c>
      <c r="X62" s="32">
        <f>VLOOKUP(C62,'[2]TDA HT &amp; LT'!$B$5:$R$48,13,0)</f>
        <v>0</v>
      </c>
      <c r="Y62" s="33">
        <f>VLOOKUP(C62,'[2]TDA HT &amp; LT'!$B$5:$R$48,14,0)</f>
        <v>0</v>
      </c>
      <c r="Z62" s="31">
        <f>VLOOKUP(C62,'[2]TDA HT &amp; LT'!$B$5:$R$48,15,0)</f>
        <v>0</v>
      </c>
      <c r="AA62" s="31">
        <f>VLOOKUP(C62,'[2]TDA HT &amp; LT'!$B$5:$R$48,16,0)</f>
        <v>0</v>
      </c>
      <c r="AB62" s="34">
        <f>VLOOKUP(C62,'[2]TDA HT &amp; LT'!$B$5:$R$48,17,0)</f>
        <v>0</v>
      </c>
      <c r="AC62" s="35">
        <f t="shared" si="1"/>
        <v>3685213.65</v>
      </c>
      <c r="AD62" s="31">
        <f t="shared" si="1"/>
        <v>30163.14</v>
      </c>
      <c r="AE62" s="31">
        <f t="shared" si="1"/>
        <v>316587.13000000006</v>
      </c>
      <c r="AF62" s="31">
        <f t="shared" si="1"/>
        <v>316587.13000000006</v>
      </c>
      <c r="AG62" s="31"/>
      <c r="AH62" s="31">
        <v>255806</v>
      </c>
      <c r="AI62" s="31"/>
      <c r="AJ62" s="31">
        <v>6395.1500000000015</v>
      </c>
      <c r="AK62" s="31">
        <v>6395.1500000000015</v>
      </c>
    </row>
    <row r="63" spans="1:37" x14ac:dyDescent="0.25">
      <c r="A63" s="28" t="s">
        <v>82</v>
      </c>
      <c r="B63" s="29">
        <f>VLOOKUP(C63,'[1]FINAL CODE FOR CIRCLES'!$B$2:$C$81,2,0)</f>
        <v>2223</v>
      </c>
      <c r="C63" s="30">
        <v>476</v>
      </c>
      <c r="D63" s="31">
        <v>65041</v>
      </c>
      <c r="E63" s="31">
        <v>0</v>
      </c>
      <c r="F63" s="31">
        <v>5853.69</v>
      </c>
      <c r="G63" s="32">
        <v>5853.69</v>
      </c>
      <c r="H63" s="33"/>
      <c r="I63" s="31"/>
      <c r="J63" s="31"/>
      <c r="K63" s="31"/>
      <c r="L63" s="34"/>
      <c r="M63" s="35">
        <f>VLOOKUP(C63,'[2]TDA HT &amp; LT'!$B$5:$R$48,2,0)</f>
        <v>5372505.5999999996</v>
      </c>
      <c r="N63" s="31">
        <f>VLOOKUP(C63,'[2]TDA HT &amp; LT'!$B$5:$R$48,3,0)</f>
        <v>0</v>
      </c>
      <c r="O63" s="31">
        <f>VLOOKUP(C63,'[2]TDA HT &amp; LT'!$B$5:$R$48,4,0)</f>
        <v>483527.51000000007</v>
      </c>
      <c r="P63" s="32">
        <f>VLOOKUP(C63,'[2]TDA HT &amp; LT'!$B$5:$R$48,5,0)</f>
        <v>483527.51000000007</v>
      </c>
      <c r="Q63" s="33">
        <f>VLOOKUP(C63,'[2]TDA HT &amp; LT'!$B$5:$R$48,6,0)</f>
        <v>2750</v>
      </c>
      <c r="R63" s="31">
        <f>VLOOKUP(C63,'[2]TDA HT &amp; LT'!$B$5:$R$48,7,0)</f>
        <v>0</v>
      </c>
      <c r="S63" s="31">
        <f>VLOOKUP(C63,'[2]TDA HT &amp; LT'!$B$5:$R$48,8,0)</f>
        <v>247.5</v>
      </c>
      <c r="T63" s="34">
        <f>VLOOKUP(C63,'[2]TDA HT &amp; LT'!$B$5:$R$48,9,0)</f>
        <v>247.5</v>
      </c>
      <c r="U63" s="35">
        <f>VLOOKUP(C63,'[2]TDA HT &amp; LT'!$B$5:$R$48,10,0)</f>
        <v>0</v>
      </c>
      <c r="V63" s="31">
        <f>VLOOKUP(C63,'[2]TDA HT &amp; LT'!$B$5:$R$48,11,0)</f>
        <v>0</v>
      </c>
      <c r="W63" s="31">
        <f>VLOOKUP(C63,'[2]TDA HT &amp; LT'!$B$5:$R$48,12,0)</f>
        <v>0</v>
      </c>
      <c r="X63" s="32">
        <f>VLOOKUP(C63,'[2]TDA HT &amp; LT'!$B$5:$R$48,13,0)</f>
        <v>0</v>
      </c>
      <c r="Y63" s="33">
        <f>VLOOKUP(C63,'[2]TDA HT &amp; LT'!$B$5:$R$48,14,0)</f>
        <v>0</v>
      </c>
      <c r="Z63" s="31">
        <f>VLOOKUP(C63,'[2]TDA HT &amp; LT'!$B$5:$R$48,15,0)</f>
        <v>0</v>
      </c>
      <c r="AA63" s="31">
        <f>VLOOKUP(C63,'[2]TDA HT &amp; LT'!$B$5:$R$48,16,0)</f>
        <v>0</v>
      </c>
      <c r="AB63" s="34">
        <f>VLOOKUP(C63,'[2]TDA HT &amp; LT'!$B$5:$R$48,17,0)</f>
        <v>0</v>
      </c>
      <c r="AC63" s="35">
        <f t="shared" si="1"/>
        <v>5440296.5999999996</v>
      </c>
      <c r="AD63" s="31">
        <f t="shared" si="1"/>
        <v>0</v>
      </c>
      <c r="AE63" s="31">
        <f t="shared" si="1"/>
        <v>489628.70000000007</v>
      </c>
      <c r="AF63" s="31">
        <f t="shared" si="1"/>
        <v>489628.70000000007</v>
      </c>
      <c r="AG63" s="31"/>
      <c r="AH63" s="31">
        <v>104079</v>
      </c>
      <c r="AI63" s="31"/>
      <c r="AJ63" s="31">
        <v>2601.9749999999999</v>
      </c>
      <c r="AK63" s="31">
        <v>2601.9749999999999</v>
      </c>
    </row>
    <row r="64" spans="1:37" x14ac:dyDescent="0.25">
      <c r="A64" s="28" t="s">
        <v>83</v>
      </c>
      <c r="B64" s="29">
        <f>VLOOKUP(C64,'[1]FINAL CODE FOR CIRCLES'!$B$2:$C$81,2,0)</f>
        <v>2240</v>
      </c>
      <c r="C64" s="30">
        <v>413</v>
      </c>
      <c r="D64" s="31">
        <v>507021.52</v>
      </c>
      <c r="E64" s="31">
        <v>1479.24</v>
      </c>
      <c r="F64" s="31">
        <v>44892.316800000001</v>
      </c>
      <c r="G64" s="32">
        <v>44892.316800000001</v>
      </c>
      <c r="H64" s="33"/>
      <c r="I64" s="31"/>
      <c r="J64" s="31"/>
      <c r="K64" s="31"/>
      <c r="L64" s="34"/>
      <c r="M64" s="35">
        <f>VLOOKUP(C64,'[2]TDA HT &amp; LT'!$B$5:$R$48,2,0)</f>
        <v>10791626.140000001</v>
      </c>
      <c r="N64" s="31">
        <f>VLOOKUP(C64,'[2]TDA HT &amp; LT'!$B$5:$R$48,3,0)</f>
        <v>0</v>
      </c>
      <c r="O64" s="31">
        <f>VLOOKUP(C64,'[2]TDA HT &amp; LT'!$B$5:$R$48,4,0)</f>
        <v>971246</v>
      </c>
      <c r="P64" s="32">
        <f>VLOOKUP(C64,'[2]TDA HT &amp; LT'!$B$5:$R$48,5,0)</f>
        <v>971246</v>
      </c>
      <c r="Q64" s="33">
        <f>VLOOKUP(C64,'[2]TDA HT &amp; LT'!$B$5:$R$48,6,0)</f>
        <v>4100</v>
      </c>
      <c r="R64" s="31">
        <f>VLOOKUP(C64,'[2]TDA HT &amp; LT'!$B$5:$R$48,7,0)</f>
        <v>0</v>
      </c>
      <c r="S64" s="31">
        <f>VLOOKUP(C64,'[2]TDA HT &amp; LT'!$B$5:$R$48,8,0)</f>
        <v>369</v>
      </c>
      <c r="T64" s="34">
        <f>VLOOKUP(C64,'[2]TDA HT &amp; LT'!$B$5:$R$48,9,0)</f>
        <v>369</v>
      </c>
      <c r="U64" s="35">
        <f>VLOOKUP(C64,'[2]TDA HT &amp; LT'!$B$5:$R$48,10,0)</f>
        <v>-2600</v>
      </c>
      <c r="V64" s="31">
        <f>VLOOKUP(C64,'[2]TDA HT &amp; LT'!$B$5:$R$48,11,0)</f>
        <v>0</v>
      </c>
      <c r="W64" s="31">
        <f>VLOOKUP(C64,'[2]TDA HT &amp; LT'!$B$5:$R$48,12,0)</f>
        <v>0</v>
      </c>
      <c r="X64" s="32">
        <f>VLOOKUP(C64,'[2]TDA HT &amp; LT'!$B$5:$R$48,13,0)</f>
        <v>0</v>
      </c>
      <c r="Y64" s="33">
        <f>VLOOKUP(C64,'[2]TDA HT &amp; LT'!$B$5:$R$48,14,0)</f>
        <v>0</v>
      </c>
      <c r="Z64" s="31">
        <f>VLOOKUP(C64,'[2]TDA HT &amp; LT'!$B$5:$R$48,15,0)</f>
        <v>0</v>
      </c>
      <c r="AA64" s="31">
        <f>VLOOKUP(C64,'[2]TDA HT &amp; LT'!$B$5:$R$48,16,0)</f>
        <v>51.750000000232831</v>
      </c>
      <c r="AB64" s="34">
        <f>VLOOKUP(C64,'[2]TDA HT &amp; LT'!$B$5:$R$48,17,0)</f>
        <v>51.750000000232831</v>
      </c>
      <c r="AC64" s="35">
        <f t="shared" si="1"/>
        <v>11300147.66</v>
      </c>
      <c r="AD64" s="31">
        <f t="shared" si="1"/>
        <v>1479.24</v>
      </c>
      <c r="AE64" s="31">
        <f t="shared" si="1"/>
        <v>1016559.0668000003</v>
      </c>
      <c r="AF64" s="31">
        <f t="shared" si="1"/>
        <v>1016559.0668000003</v>
      </c>
      <c r="AG64" s="31"/>
      <c r="AH64" s="31">
        <v>17754</v>
      </c>
      <c r="AI64" s="31"/>
      <c r="AJ64" s="31">
        <v>443.85</v>
      </c>
      <c r="AK64" s="31">
        <v>443.85</v>
      </c>
    </row>
    <row r="65" spans="1:37" x14ac:dyDescent="0.25">
      <c r="A65" s="28" t="s">
        <v>84</v>
      </c>
      <c r="B65" s="29">
        <f>VLOOKUP(C65,'[1]FINAL CODE FOR CIRCLES'!$B$2:$C$81,2,0)</f>
        <v>2241</v>
      </c>
      <c r="C65" s="30">
        <v>414</v>
      </c>
      <c r="D65" s="31">
        <v>369797.93999999994</v>
      </c>
      <c r="E65" s="31">
        <v>49584.759999999995</v>
      </c>
      <c r="F65" s="31">
        <v>8489.4299999999985</v>
      </c>
      <c r="G65" s="32">
        <v>8489.4299999999985</v>
      </c>
      <c r="H65" s="33"/>
      <c r="I65" s="31"/>
      <c r="J65" s="31"/>
      <c r="K65" s="31"/>
      <c r="L65" s="34"/>
      <c r="M65" s="35">
        <f>VLOOKUP(C65,'[2]TDA HT &amp; LT'!$B$5:$R$48,2,0)</f>
        <v>9301645.4900000021</v>
      </c>
      <c r="N65" s="31">
        <f>VLOOKUP(C65,'[2]TDA HT &amp; LT'!$B$5:$R$48,3,0)</f>
        <v>0</v>
      </c>
      <c r="O65" s="31">
        <f>VLOOKUP(C65,'[2]TDA HT &amp; LT'!$B$5:$R$48,4,0)</f>
        <v>730144.09000000008</v>
      </c>
      <c r="P65" s="32">
        <f>VLOOKUP(C65,'[2]TDA HT &amp; LT'!$B$5:$R$48,5,0)</f>
        <v>730144.09000000008</v>
      </c>
      <c r="Q65" s="33">
        <f>VLOOKUP(C65,'[2]TDA HT &amp; LT'!$B$5:$R$48,6,0)</f>
        <v>1300</v>
      </c>
      <c r="R65" s="31">
        <f>VLOOKUP(C65,'[2]TDA HT &amp; LT'!$B$5:$R$48,7,0)</f>
        <v>0</v>
      </c>
      <c r="S65" s="31">
        <f>VLOOKUP(C65,'[2]TDA HT &amp; LT'!$B$5:$R$48,8,0)</f>
        <v>117</v>
      </c>
      <c r="T65" s="34">
        <f>VLOOKUP(C65,'[2]TDA HT &amp; LT'!$B$5:$R$48,9,0)</f>
        <v>117</v>
      </c>
      <c r="U65" s="35">
        <f>VLOOKUP(C65,'[2]TDA HT &amp; LT'!$B$5:$R$48,10,0)</f>
        <v>0</v>
      </c>
      <c r="V65" s="31">
        <f>VLOOKUP(C65,'[2]TDA HT &amp; LT'!$B$5:$R$48,11,0)</f>
        <v>0</v>
      </c>
      <c r="W65" s="31">
        <f>VLOOKUP(C65,'[2]TDA HT &amp; LT'!$B$5:$R$48,12,0)</f>
        <v>0</v>
      </c>
      <c r="X65" s="32">
        <f>VLOOKUP(C65,'[2]TDA HT &amp; LT'!$B$5:$R$48,13,0)</f>
        <v>0</v>
      </c>
      <c r="Y65" s="33">
        <f>VLOOKUP(C65,'[2]TDA HT &amp; LT'!$B$5:$R$48,14,0)</f>
        <v>0</v>
      </c>
      <c r="Z65" s="31">
        <f>VLOOKUP(C65,'[2]TDA HT &amp; LT'!$B$5:$R$48,15,0)</f>
        <v>0</v>
      </c>
      <c r="AA65" s="31">
        <f>VLOOKUP(C65,'[2]TDA HT &amp; LT'!$B$5:$R$48,16,0)</f>
        <v>0</v>
      </c>
      <c r="AB65" s="34">
        <f>VLOOKUP(C65,'[2]TDA HT &amp; LT'!$B$5:$R$48,17,0)</f>
        <v>0</v>
      </c>
      <c r="AC65" s="35">
        <f t="shared" si="1"/>
        <v>9672743.4300000016</v>
      </c>
      <c r="AD65" s="31">
        <f t="shared" si="1"/>
        <v>49584.759999999995</v>
      </c>
      <c r="AE65" s="31">
        <f t="shared" si="1"/>
        <v>738750.52000000014</v>
      </c>
      <c r="AF65" s="31">
        <f t="shared" si="1"/>
        <v>738750.52000000014</v>
      </c>
      <c r="AG65" s="31"/>
      <c r="AH65" s="31"/>
      <c r="AI65" s="31"/>
      <c r="AJ65" s="36"/>
      <c r="AK65" s="31"/>
    </row>
    <row r="66" spans="1:37" x14ac:dyDescent="0.25">
      <c r="A66" s="28" t="s">
        <v>85</v>
      </c>
      <c r="B66" s="29">
        <f>VLOOKUP(C66,'[1]FINAL CODE FOR CIRCLES'!$B$2:$C$81,2,0)</f>
        <v>2236</v>
      </c>
      <c r="C66" s="30">
        <v>447</v>
      </c>
      <c r="D66" s="31">
        <v>21624</v>
      </c>
      <c r="E66" s="31">
        <v>0</v>
      </c>
      <c r="F66" s="31">
        <v>1946.16</v>
      </c>
      <c r="G66" s="32">
        <v>1946.16</v>
      </c>
      <c r="H66" s="33" t="s">
        <v>86</v>
      </c>
      <c r="I66" s="31">
        <v>400</v>
      </c>
      <c r="J66" s="31">
        <v>1516.14</v>
      </c>
      <c r="K66" s="31">
        <v>-715.4</v>
      </c>
      <c r="L66" s="34">
        <v>-715.4</v>
      </c>
      <c r="M66" s="35">
        <f>VLOOKUP(C66,'[2]TDA HT &amp; LT'!$B$5:$R$48,2,0)</f>
        <v>62529</v>
      </c>
      <c r="N66" s="31">
        <f>VLOOKUP(C66,'[2]TDA HT &amp; LT'!$B$5:$R$48,3,0)</f>
        <v>0</v>
      </c>
      <c r="O66" s="31">
        <f>VLOOKUP(C66,'[2]TDA HT &amp; LT'!$B$5:$R$48,4,0)</f>
        <v>5627.6100000000006</v>
      </c>
      <c r="P66" s="32">
        <f>VLOOKUP(C66,'[2]TDA HT &amp; LT'!$B$5:$R$48,5,0)</f>
        <v>5627.6100000000006</v>
      </c>
      <c r="Q66" s="33">
        <f>VLOOKUP(C66,'[2]TDA HT &amp; LT'!$B$5:$R$48,6,0)</f>
        <v>300</v>
      </c>
      <c r="R66" s="31">
        <f>VLOOKUP(C66,'[2]TDA HT &amp; LT'!$B$5:$R$48,7,0)</f>
        <v>0</v>
      </c>
      <c r="S66" s="31">
        <f>VLOOKUP(C66,'[2]TDA HT &amp; LT'!$B$5:$R$48,8,0)</f>
        <v>27</v>
      </c>
      <c r="T66" s="34">
        <f>VLOOKUP(C66,'[2]TDA HT &amp; LT'!$B$5:$R$48,9,0)</f>
        <v>27</v>
      </c>
      <c r="U66" s="35">
        <f>VLOOKUP(C66,'[2]TDA HT &amp; LT'!$B$5:$R$48,10,0)</f>
        <v>0</v>
      </c>
      <c r="V66" s="31">
        <f>VLOOKUP(C66,'[2]TDA HT &amp; LT'!$B$5:$R$48,11,0)</f>
        <v>0</v>
      </c>
      <c r="W66" s="31">
        <f>VLOOKUP(C66,'[2]TDA HT &amp; LT'!$B$5:$R$48,12,0)</f>
        <v>0</v>
      </c>
      <c r="X66" s="32">
        <f>VLOOKUP(C66,'[2]TDA HT &amp; LT'!$B$5:$R$48,13,0)</f>
        <v>0</v>
      </c>
      <c r="Y66" s="33">
        <f>VLOOKUP(C66,'[2]TDA HT &amp; LT'!$B$5:$R$48,14,0)</f>
        <v>0</v>
      </c>
      <c r="Z66" s="31">
        <f>VLOOKUP(C66,'[2]TDA HT &amp; LT'!$B$5:$R$48,15,0)</f>
        <v>0</v>
      </c>
      <c r="AA66" s="31">
        <f>VLOOKUP(C66,'[2]TDA HT &amp; LT'!$B$5:$R$48,16,0)</f>
        <v>0</v>
      </c>
      <c r="AB66" s="34">
        <f>VLOOKUP(C66,'[2]TDA HT &amp; LT'!$B$5:$R$48,17,0)</f>
        <v>0</v>
      </c>
      <c r="AC66" s="35">
        <f t="shared" si="1"/>
        <v>84853</v>
      </c>
      <c r="AD66" s="31">
        <f t="shared" si="1"/>
        <v>1516.14</v>
      </c>
      <c r="AE66" s="31">
        <f t="shared" si="1"/>
        <v>6885.3700000000008</v>
      </c>
      <c r="AF66" s="31">
        <f t="shared" si="1"/>
        <v>6885.3700000000008</v>
      </c>
      <c r="AG66" s="31"/>
      <c r="AH66" s="31">
        <v>93809</v>
      </c>
      <c r="AI66" s="31"/>
      <c r="AJ66" s="31">
        <v>2345.2250000000004</v>
      </c>
      <c r="AK66" s="31">
        <v>2345.2250000000004</v>
      </c>
    </row>
    <row r="67" spans="1:37" x14ac:dyDescent="0.25">
      <c r="A67" s="28" t="s">
        <v>87</v>
      </c>
      <c r="B67" s="29">
        <f>VLOOKUP(C67,'[1]FINAL CODE FOR CIRCLES'!$B$2:$C$81,2,0)</f>
        <v>2227</v>
      </c>
      <c r="C67" s="30">
        <v>472</v>
      </c>
      <c r="D67" s="31">
        <v>15118661.9</v>
      </c>
      <c r="E67" s="31">
        <v>67415.759999999995</v>
      </c>
      <c r="F67" s="31">
        <v>1320949.5700000003</v>
      </c>
      <c r="G67" s="32">
        <v>1320949.5700000003</v>
      </c>
      <c r="H67" s="33" t="s">
        <v>22</v>
      </c>
      <c r="I67" s="31">
        <v>16808</v>
      </c>
      <c r="J67" s="31">
        <v>479.69999999999709</v>
      </c>
      <c r="K67" s="31">
        <v>1272.8700000001118</v>
      </c>
      <c r="L67" s="34">
        <v>1272.8700000001118</v>
      </c>
      <c r="M67" s="35">
        <f>VLOOKUP(C67,'[2]TDA HT &amp; LT'!$B$5:$R$48,2,0)</f>
        <v>23069795.440000001</v>
      </c>
      <c r="N67" s="31">
        <f>VLOOKUP(C67,'[2]TDA HT &amp; LT'!$B$5:$R$48,3,0)</f>
        <v>0</v>
      </c>
      <c r="O67" s="31">
        <f>VLOOKUP(C67,'[2]TDA HT &amp; LT'!$B$5:$R$48,4,0)</f>
        <v>1637445.7400000009</v>
      </c>
      <c r="P67" s="32">
        <f>VLOOKUP(C67,'[2]TDA HT &amp; LT'!$B$5:$R$48,5,0)</f>
        <v>1637445.7400000009</v>
      </c>
      <c r="Q67" s="33">
        <f>VLOOKUP(C67,'[2]TDA HT &amp; LT'!$B$5:$R$48,6,0)</f>
        <v>4350</v>
      </c>
      <c r="R67" s="31">
        <f>VLOOKUP(C67,'[2]TDA HT &amp; LT'!$B$5:$R$48,7,0)</f>
        <v>0</v>
      </c>
      <c r="S67" s="31">
        <f>VLOOKUP(C67,'[2]TDA HT &amp; LT'!$B$5:$R$48,8,0)</f>
        <v>391.5</v>
      </c>
      <c r="T67" s="34">
        <f>VLOOKUP(C67,'[2]TDA HT &amp; LT'!$B$5:$R$48,9,0)</f>
        <v>391.5</v>
      </c>
      <c r="U67" s="35">
        <f>VLOOKUP(C67,'[2]TDA HT &amp; LT'!$B$5:$R$48,10,0)</f>
        <v>1514763.5999999999</v>
      </c>
      <c r="V67" s="31">
        <f>VLOOKUP(C67,'[2]TDA HT &amp; LT'!$B$5:$R$48,11,0)</f>
        <v>0</v>
      </c>
      <c r="W67" s="31">
        <f>VLOOKUP(C67,'[2]TDA HT &amp; LT'!$B$5:$R$48,12,0)</f>
        <v>136328.70000000001</v>
      </c>
      <c r="X67" s="32">
        <f>VLOOKUP(C67,'[2]TDA HT &amp; LT'!$B$5:$R$48,13,0)</f>
        <v>136328.70000000001</v>
      </c>
      <c r="Y67" s="33">
        <f>VLOOKUP(C67,'[2]TDA HT &amp; LT'!$B$5:$R$48,14,0)</f>
        <v>0</v>
      </c>
      <c r="Z67" s="31">
        <f>VLOOKUP(C67,'[2]TDA HT &amp; LT'!$B$5:$R$48,15,0)</f>
        <v>0</v>
      </c>
      <c r="AA67" s="31">
        <f>VLOOKUP(C67,'[2]TDA HT &amp; LT'!$B$5:$R$48,16,0)</f>
        <v>0</v>
      </c>
      <c r="AB67" s="34">
        <f>VLOOKUP(C67,'[2]TDA HT &amp; LT'!$B$5:$R$48,17,0)</f>
        <v>0</v>
      </c>
      <c r="AC67" s="35">
        <f t="shared" si="1"/>
        <v>39724378.940000005</v>
      </c>
      <c r="AD67" s="31">
        <f t="shared" si="1"/>
        <v>67895.459999999992</v>
      </c>
      <c r="AE67" s="31">
        <f t="shared" si="1"/>
        <v>3096388.3800000018</v>
      </c>
      <c r="AF67" s="31">
        <f t="shared" si="1"/>
        <v>3096388.3800000018</v>
      </c>
      <c r="AG67" s="31"/>
      <c r="AH67" s="31"/>
      <c r="AI67" s="31"/>
      <c r="AJ67" s="31"/>
      <c r="AK67" s="31"/>
    </row>
    <row r="68" spans="1:37" x14ac:dyDescent="0.25">
      <c r="A68" s="28" t="s">
        <v>88</v>
      </c>
      <c r="B68" s="29">
        <f>VLOOKUP(C68,'[1]FINAL CODE FOR CIRCLES'!$B$2:$C$81,2,0)</f>
        <v>2212</v>
      </c>
      <c r="C68" s="30">
        <v>438</v>
      </c>
      <c r="D68" s="31">
        <v>6221883</v>
      </c>
      <c r="E68" s="31">
        <v>1043460</v>
      </c>
      <c r="F68" s="31">
        <v>38239.469999999994</v>
      </c>
      <c r="G68" s="32">
        <v>38239.469999999994</v>
      </c>
      <c r="H68" s="33"/>
      <c r="I68" s="31"/>
      <c r="J68" s="31"/>
      <c r="K68" s="31"/>
      <c r="L68" s="34"/>
      <c r="M68" s="35">
        <f>VLOOKUP(C68,'[2]TDA HT &amp; LT'!$B$5:$R$48,2,0)</f>
        <v>19498657.240000006</v>
      </c>
      <c r="N68" s="31">
        <f>VLOOKUP(C68,'[2]TDA HT &amp; LT'!$B$5:$R$48,3,0)</f>
        <v>0</v>
      </c>
      <c r="O68" s="31">
        <f>VLOOKUP(C68,'[2]TDA HT &amp; LT'!$B$5:$R$48,4,0)</f>
        <v>1754879.0099999995</v>
      </c>
      <c r="P68" s="32">
        <f>VLOOKUP(C68,'[2]TDA HT &amp; LT'!$B$5:$R$48,5,0)</f>
        <v>1754879.0099999995</v>
      </c>
      <c r="Q68" s="33">
        <f>VLOOKUP(C68,'[2]TDA HT &amp; LT'!$B$5:$R$48,6,0)</f>
        <v>4175</v>
      </c>
      <c r="R68" s="31">
        <f>VLOOKUP(C68,'[2]TDA HT &amp; LT'!$B$5:$R$48,7,0)</f>
        <v>0</v>
      </c>
      <c r="S68" s="31">
        <f>VLOOKUP(C68,'[2]TDA HT &amp; LT'!$B$5:$R$48,8,0)</f>
        <v>375.75</v>
      </c>
      <c r="T68" s="34">
        <f>VLOOKUP(C68,'[2]TDA HT &amp; LT'!$B$5:$R$48,9,0)</f>
        <v>375.75</v>
      </c>
      <c r="U68" s="35">
        <f>VLOOKUP(C68,'[2]TDA HT &amp; LT'!$B$5:$R$48,10,0)</f>
        <v>0</v>
      </c>
      <c r="V68" s="31">
        <f>VLOOKUP(C68,'[2]TDA HT &amp; LT'!$B$5:$R$48,11,0)</f>
        <v>0</v>
      </c>
      <c r="W68" s="31">
        <f>VLOOKUP(C68,'[2]TDA HT &amp; LT'!$B$5:$R$48,12,0)</f>
        <v>0</v>
      </c>
      <c r="X68" s="32">
        <f>VLOOKUP(C68,'[2]TDA HT &amp; LT'!$B$5:$R$48,13,0)</f>
        <v>0</v>
      </c>
      <c r="Y68" s="33">
        <f>VLOOKUP(C68,'[2]TDA HT &amp; LT'!$B$5:$R$48,14,0)</f>
        <v>0</v>
      </c>
      <c r="Z68" s="31">
        <f>VLOOKUP(C68,'[2]TDA HT &amp; LT'!$B$5:$R$48,15,0)</f>
        <v>0</v>
      </c>
      <c r="AA68" s="31">
        <f>VLOOKUP(C68,'[2]TDA HT &amp; LT'!$B$5:$R$48,16,0)</f>
        <v>0</v>
      </c>
      <c r="AB68" s="34">
        <f>VLOOKUP(C68,'[2]TDA HT &amp; LT'!$B$5:$R$48,17,0)</f>
        <v>0</v>
      </c>
      <c r="AC68" s="35">
        <f t="shared" si="1"/>
        <v>25724715.240000006</v>
      </c>
      <c r="AD68" s="31">
        <f t="shared" si="1"/>
        <v>1043460</v>
      </c>
      <c r="AE68" s="31">
        <f t="shared" si="1"/>
        <v>1793494.2299999995</v>
      </c>
      <c r="AF68" s="31">
        <f t="shared" si="1"/>
        <v>1793494.2299999995</v>
      </c>
      <c r="AG68" s="31"/>
      <c r="AH68" s="31">
        <v>279102.64999999997</v>
      </c>
      <c r="AI68" s="31"/>
      <c r="AJ68" s="31">
        <v>6977.5662499999999</v>
      </c>
      <c r="AK68" s="31">
        <v>6977.5662499999999</v>
      </c>
    </row>
    <row r="69" spans="1:37" x14ac:dyDescent="0.25">
      <c r="A69" s="28" t="s">
        <v>89</v>
      </c>
      <c r="B69" s="29">
        <f>VLOOKUP(C69,'[1]FINAL CODE FOR CIRCLES'!$B$2:$C$81,2,0)</f>
        <v>2231</v>
      </c>
      <c r="C69" s="30">
        <v>442</v>
      </c>
      <c r="D69" s="31">
        <v>2776232</v>
      </c>
      <c r="E69" s="31">
        <v>55885.32</v>
      </c>
      <c r="F69" s="31">
        <v>221920.4</v>
      </c>
      <c r="G69" s="32">
        <v>221920.4</v>
      </c>
      <c r="H69" s="33" t="s">
        <v>90</v>
      </c>
      <c r="I69" s="22">
        <v>54819</v>
      </c>
      <c r="J69" s="22">
        <v>0.63999999999941792</v>
      </c>
      <c r="K69" s="22">
        <v>4931.9700000000012</v>
      </c>
      <c r="L69" s="40">
        <v>4931.9700000000012</v>
      </c>
      <c r="M69" s="35">
        <f>VLOOKUP(C69,'[2]TDA HT &amp; LT'!$B$5:$R$48,2,0)</f>
        <v>11229046.76</v>
      </c>
      <c r="N69" s="31">
        <f>VLOOKUP(C69,'[2]TDA HT &amp; LT'!$B$5:$R$48,3,0)</f>
        <v>468</v>
      </c>
      <c r="O69" s="31">
        <f>VLOOKUP(C69,'[2]TDA HT &amp; LT'!$B$5:$R$48,4,0)</f>
        <v>1010380.2100000003</v>
      </c>
      <c r="P69" s="32">
        <f>VLOOKUP(C69,'[2]TDA HT &amp; LT'!$B$5:$R$48,5,0)</f>
        <v>1010380.2100000003</v>
      </c>
      <c r="Q69" s="33">
        <f>VLOOKUP(C69,'[2]TDA HT &amp; LT'!$B$5:$R$48,6,0)</f>
        <v>1825</v>
      </c>
      <c r="R69" s="31">
        <f>VLOOKUP(C69,'[2]TDA HT &amp; LT'!$B$5:$R$48,7,0)</f>
        <v>0</v>
      </c>
      <c r="S69" s="31">
        <f>VLOOKUP(C69,'[2]TDA HT &amp; LT'!$B$5:$R$48,8,0)</f>
        <v>164.25</v>
      </c>
      <c r="T69" s="34">
        <f>VLOOKUP(C69,'[2]TDA HT &amp; LT'!$B$5:$R$48,9,0)</f>
        <v>164.25</v>
      </c>
      <c r="U69" s="35">
        <f>VLOOKUP(C69,'[2]TDA HT &amp; LT'!$B$5:$R$48,10,0)</f>
        <v>0</v>
      </c>
      <c r="V69" s="31">
        <f>VLOOKUP(C69,'[2]TDA HT &amp; LT'!$B$5:$R$48,11,0)</f>
        <v>468</v>
      </c>
      <c r="W69" s="31">
        <f>VLOOKUP(C69,'[2]TDA HT &amp; LT'!$B$5:$R$48,12,0)</f>
        <v>0</v>
      </c>
      <c r="X69" s="32">
        <f>VLOOKUP(C69,'[2]TDA HT &amp; LT'!$B$5:$R$48,13,0)</f>
        <v>0</v>
      </c>
      <c r="Y69" s="33">
        <f>VLOOKUP(C69,'[2]TDA HT &amp; LT'!$B$5:$R$48,14,0)</f>
        <v>0</v>
      </c>
      <c r="Z69" s="31">
        <f>VLOOKUP(C69,'[2]TDA HT &amp; LT'!$B$5:$R$48,15,0)</f>
        <v>0</v>
      </c>
      <c r="AA69" s="31">
        <f>VLOOKUP(C69,'[2]TDA HT &amp; LT'!$B$5:$R$48,16,0)</f>
        <v>0</v>
      </c>
      <c r="AB69" s="34">
        <f>VLOOKUP(C69,'[2]TDA HT &amp; LT'!$B$5:$R$48,17,0)</f>
        <v>0</v>
      </c>
      <c r="AC69" s="35">
        <f t="shared" ref="AC69:AF82" si="2">D69+I69+M69+Q69+U69+Y69</f>
        <v>14061922.76</v>
      </c>
      <c r="AD69" s="31">
        <f t="shared" si="2"/>
        <v>56821.96</v>
      </c>
      <c r="AE69" s="31">
        <f t="shared" si="2"/>
        <v>1237396.8300000003</v>
      </c>
      <c r="AF69" s="31">
        <f t="shared" si="2"/>
        <v>1237396.8300000003</v>
      </c>
      <c r="AG69" s="31"/>
      <c r="AH69" s="31">
        <v>681915.6100000001</v>
      </c>
      <c r="AI69" s="31"/>
      <c r="AJ69" s="31">
        <v>17047.89025</v>
      </c>
      <c r="AK69" s="31">
        <v>17047.89025</v>
      </c>
    </row>
    <row r="70" spans="1:37" x14ac:dyDescent="0.25">
      <c r="A70" s="28" t="s">
        <v>91</v>
      </c>
      <c r="B70" s="29">
        <f>VLOOKUP(C70,'[1]FINAL CODE FOR CIRCLES'!$B$2:$C$81,2,0)</f>
        <v>2402</v>
      </c>
      <c r="C70" s="30">
        <v>320</v>
      </c>
      <c r="D70" s="31">
        <v>39271704.609999999</v>
      </c>
      <c r="E70" s="31">
        <v>6755.58</v>
      </c>
      <c r="F70" s="31">
        <v>2484521.5499999975</v>
      </c>
      <c r="G70" s="32">
        <v>2484521.5499999975</v>
      </c>
      <c r="H70" s="33"/>
      <c r="I70" s="31"/>
      <c r="J70" s="31"/>
      <c r="K70" s="31"/>
      <c r="L70" s="34"/>
      <c r="M70" s="35">
        <v>0</v>
      </c>
      <c r="N70" s="31">
        <v>0</v>
      </c>
      <c r="O70" s="31">
        <v>0</v>
      </c>
      <c r="P70" s="32">
        <v>0</v>
      </c>
      <c r="Q70" s="33">
        <v>0</v>
      </c>
      <c r="R70" s="31">
        <v>0</v>
      </c>
      <c r="S70" s="31">
        <v>0</v>
      </c>
      <c r="T70" s="34">
        <v>0</v>
      </c>
      <c r="U70" s="35">
        <v>0</v>
      </c>
      <c r="V70" s="31">
        <v>0</v>
      </c>
      <c r="W70" s="31">
        <v>0</v>
      </c>
      <c r="X70" s="32">
        <v>0</v>
      </c>
      <c r="Y70" s="33">
        <v>0</v>
      </c>
      <c r="Z70" s="31">
        <v>0</v>
      </c>
      <c r="AA70" s="31">
        <v>0</v>
      </c>
      <c r="AB70" s="34">
        <v>0</v>
      </c>
      <c r="AC70" s="35">
        <f t="shared" si="2"/>
        <v>39271704.609999999</v>
      </c>
      <c r="AD70" s="31">
        <f t="shared" si="2"/>
        <v>6755.58</v>
      </c>
      <c r="AE70" s="31">
        <f t="shared" si="2"/>
        <v>2484521.5499999975</v>
      </c>
      <c r="AF70" s="31">
        <f t="shared" si="2"/>
        <v>2484521.5499999975</v>
      </c>
      <c r="AG70" s="31"/>
      <c r="AH70" s="31">
        <v>681534.75000000012</v>
      </c>
      <c r="AI70" s="31"/>
      <c r="AJ70" s="31">
        <v>17038.368750000001</v>
      </c>
      <c r="AK70" s="31">
        <v>17038.368750000001</v>
      </c>
    </row>
    <row r="71" spans="1:37" x14ac:dyDescent="0.25">
      <c r="A71" s="28" t="s">
        <v>92</v>
      </c>
      <c r="B71" s="29">
        <f>VLOOKUP(C71,'[1]FINAL CODE FOR CIRCLES'!$B$2:$C$81,2,0)</f>
        <v>2226</v>
      </c>
      <c r="C71" s="30">
        <v>470</v>
      </c>
      <c r="D71" s="31">
        <v>7143</v>
      </c>
      <c r="E71" s="31">
        <v>0</v>
      </c>
      <c r="F71" s="31">
        <v>642.86999999999989</v>
      </c>
      <c r="G71" s="32">
        <v>642.86999999999989</v>
      </c>
      <c r="H71" s="33"/>
      <c r="I71" s="31"/>
      <c r="J71" s="31"/>
      <c r="K71" s="31"/>
      <c r="L71" s="34"/>
      <c r="M71" s="35">
        <f>VLOOKUP(C71,'[2]TDA HT &amp; LT'!$B$5:$R$48,2,0)</f>
        <v>17914482.179999996</v>
      </c>
      <c r="N71" s="31">
        <f>VLOOKUP(C71,'[2]TDA HT &amp; LT'!$B$5:$R$48,3,0)</f>
        <v>0</v>
      </c>
      <c r="O71" s="31">
        <f>VLOOKUP(C71,'[2]TDA HT &amp; LT'!$B$5:$R$48,4,0)</f>
        <v>1612069.56</v>
      </c>
      <c r="P71" s="32">
        <f>VLOOKUP(C71,'[2]TDA HT &amp; LT'!$B$5:$R$48,5,0)</f>
        <v>1612069.56</v>
      </c>
      <c r="Q71" s="33">
        <f>VLOOKUP(C71,'[2]TDA HT &amp; LT'!$B$5:$R$48,6,0)</f>
        <v>6975</v>
      </c>
      <c r="R71" s="31">
        <f>VLOOKUP(C71,'[2]TDA HT &amp; LT'!$B$5:$R$48,7,0)</f>
        <v>0</v>
      </c>
      <c r="S71" s="31">
        <f>VLOOKUP(C71,'[2]TDA HT &amp; LT'!$B$5:$R$48,8,0)</f>
        <v>627.75</v>
      </c>
      <c r="T71" s="34">
        <f>VLOOKUP(C71,'[2]TDA HT &amp; LT'!$B$5:$R$48,9,0)</f>
        <v>627.75</v>
      </c>
      <c r="U71" s="35">
        <f>VLOOKUP(C71,'[2]TDA HT &amp; LT'!$B$5:$R$48,10,0)</f>
        <v>-2600</v>
      </c>
      <c r="V71" s="31">
        <f>VLOOKUP(C71,'[2]TDA HT &amp; LT'!$B$5:$R$48,11,0)</f>
        <v>0</v>
      </c>
      <c r="W71" s="31">
        <f>VLOOKUP(C71,'[2]TDA HT &amp; LT'!$B$5:$R$48,12,0)</f>
        <v>-233.99999999953434</v>
      </c>
      <c r="X71" s="32">
        <f>VLOOKUP(C71,'[2]TDA HT &amp; LT'!$B$5:$R$48,13,0)</f>
        <v>-233.99999999953434</v>
      </c>
      <c r="Y71" s="33">
        <f>VLOOKUP(C71,'[2]TDA HT &amp; LT'!$B$5:$R$48,14,0)</f>
        <v>0</v>
      </c>
      <c r="Z71" s="31">
        <f>VLOOKUP(C71,'[2]TDA HT &amp; LT'!$B$5:$R$48,15,0)</f>
        <v>0</v>
      </c>
      <c r="AA71" s="31">
        <f>VLOOKUP(C71,'[2]TDA HT &amp; LT'!$B$5:$R$48,16,0)</f>
        <v>0</v>
      </c>
      <c r="AB71" s="34">
        <f>VLOOKUP(C71,'[2]TDA HT &amp; LT'!$B$5:$R$48,17,0)</f>
        <v>0</v>
      </c>
      <c r="AC71" s="35">
        <f t="shared" si="2"/>
        <v>17926000.179999996</v>
      </c>
      <c r="AD71" s="31">
        <f t="shared" si="2"/>
        <v>0</v>
      </c>
      <c r="AE71" s="31">
        <f t="shared" si="2"/>
        <v>1613106.1800000006</v>
      </c>
      <c r="AF71" s="31">
        <f t="shared" si="2"/>
        <v>1613106.1800000006</v>
      </c>
      <c r="AG71" s="31"/>
      <c r="AH71" s="31"/>
      <c r="AI71" s="31"/>
      <c r="AJ71" s="31"/>
      <c r="AK71" s="31"/>
    </row>
    <row r="72" spans="1:37" ht="60" x14ac:dyDescent="0.25">
      <c r="A72" s="28" t="s">
        <v>93</v>
      </c>
      <c r="B72" s="29">
        <f>VLOOKUP(C72,'[1]FINAL CODE FOR CIRCLES'!$B$2:$C$81,2,0)</f>
        <v>2411</v>
      </c>
      <c r="C72" s="30">
        <v>835</v>
      </c>
      <c r="D72" s="31"/>
      <c r="E72" s="31"/>
      <c r="F72" s="31"/>
      <c r="G72" s="32"/>
      <c r="H72" s="37" t="s">
        <v>94</v>
      </c>
      <c r="I72" s="31">
        <v>519</v>
      </c>
      <c r="J72" s="31">
        <v>0</v>
      </c>
      <c r="K72" s="31">
        <v>46.709999999999994</v>
      </c>
      <c r="L72" s="34">
        <v>46.709999999999994</v>
      </c>
      <c r="M72" s="35">
        <v>0</v>
      </c>
      <c r="N72" s="31">
        <v>0</v>
      </c>
      <c r="O72" s="31">
        <v>0</v>
      </c>
      <c r="P72" s="32">
        <v>0</v>
      </c>
      <c r="Q72" s="33">
        <v>0</v>
      </c>
      <c r="R72" s="31">
        <v>0</v>
      </c>
      <c r="S72" s="31">
        <v>0</v>
      </c>
      <c r="T72" s="34">
        <v>0</v>
      </c>
      <c r="U72" s="35">
        <v>0</v>
      </c>
      <c r="V72" s="31">
        <v>0</v>
      </c>
      <c r="W72" s="31">
        <v>0</v>
      </c>
      <c r="X72" s="32">
        <v>0</v>
      </c>
      <c r="Y72" s="33">
        <v>0</v>
      </c>
      <c r="Z72" s="31">
        <v>0</v>
      </c>
      <c r="AA72" s="31">
        <v>0</v>
      </c>
      <c r="AB72" s="34">
        <v>0</v>
      </c>
      <c r="AC72" s="35">
        <f t="shared" si="2"/>
        <v>519</v>
      </c>
      <c r="AD72" s="31">
        <f t="shared" si="2"/>
        <v>0</v>
      </c>
      <c r="AE72" s="31">
        <f t="shared" si="2"/>
        <v>46.709999999999994</v>
      </c>
      <c r="AF72" s="31">
        <f t="shared" si="2"/>
        <v>46.709999999999994</v>
      </c>
      <c r="AG72" s="31"/>
      <c r="AH72" s="31">
        <v>300512.17</v>
      </c>
      <c r="AI72" s="31"/>
      <c r="AJ72" s="31">
        <v>7512.8042500000001</v>
      </c>
      <c r="AK72" s="31">
        <v>7512.8042500000001</v>
      </c>
    </row>
    <row r="73" spans="1:37" x14ac:dyDescent="0.25">
      <c r="A73" s="28" t="s">
        <v>95</v>
      </c>
      <c r="B73" s="29">
        <f>VLOOKUP(C73,'[1]FINAL CODE FOR CIRCLES'!$B$2:$C$81,2,0)</f>
        <v>2211</v>
      </c>
      <c r="C73" s="30">
        <v>434</v>
      </c>
      <c r="D73" s="31">
        <v>2448317</v>
      </c>
      <c r="E73" s="31">
        <v>0</v>
      </c>
      <c r="F73" s="31">
        <v>212181.13</v>
      </c>
      <c r="G73" s="32">
        <v>212181.13</v>
      </c>
      <c r="H73" s="33"/>
      <c r="I73" s="31"/>
      <c r="J73" s="31"/>
      <c r="K73" s="31"/>
      <c r="L73" s="34"/>
      <c r="M73" s="35">
        <f>VLOOKUP(C73,'[2]TDA HT &amp; LT'!$B$5:$R$48,2,0)</f>
        <v>13360983.469999997</v>
      </c>
      <c r="N73" s="31">
        <f>VLOOKUP(C73,'[2]TDA HT &amp; LT'!$B$5:$R$48,3,0)</f>
        <v>0</v>
      </c>
      <c r="O73" s="31">
        <f>VLOOKUP(C73,'[2]TDA HT &amp; LT'!$B$5:$R$48,4,0)</f>
        <v>1202488.8300000005</v>
      </c>
      <c r="P73" s="32">
        <f>VLOOKUP(C73,'[2]TDA HT &amp; LT'!$B$5:$R$48,5,0)</f>
        <v>1202488.8300000005</v>
      </c>
      <c r="Q73" s="33">
        <f>VLOOKUP(C73,'[2]TDA HT &amp; LT'!$B$5:$R$48,6,0)</f>
        <v>6978.11</v>
      </c>
      <c r="R73" s="31">
        <f>VLOOKUP(C73,'[2]TDA HT &amp; LT'!$B$5:$R$48,7,0)</f>
        <v>0</v>
      </c>
      <c r="S73" s="31">
        <f>VLOOKUP(C73,'[2]TDA HT &amp; LT'!$B$5:$R$48,8,0)</f>
        <v>628.02990000000011</v>
      </c>
      <c r="T73" s="34">
        <f>VLOOKUP(C73,'[2]TDA HT &amp; LT'!$B$5:$R$48,9,0)</f>
        <v>628.02990000000011</v>
      </c>
      <c r="U73" s="35">
        <f>VLOOKUP(C73,'[2]TDA HT &amp; LT'!$B$5:$R$48,10,0)</f>
        <v>0</v>
      </c>
      <c r="V73" s="31">
        <f>VLOOKUP(C73,'[2]TDA HT &amp; LT'!$B$5:$R$48,11,0)</f>
        <v>0</v>
      </c>
      <c r="W73" s="31">
        <f>VLOOKUP(C73,'[2]TDA HT &amp; LT'!$B$5:$R$48,12,0)</f>
        <v>0</v>
      </c>
      <c r="X73" s="32">
        <f>VLOOKUP(C73,'[2]TDA HT &amp; LT'!$B$5:$R$48,13,0)</f>
        <v>0</v>
      </c>
      <c r="Y73" s="33">
        <f>VLOOKUP(C73,'[2]TDA HT &amp; LT'!$B$5:$R$48,14,0)</f>
        <v>0</v>
      </c>
      <c r="Z73" s="31">
        <f>VLOOKUP(C73,'[2]TDA HT &amp; LT'!$B$5:$R$48,15,0)</f>
        <v>0</v>
      </c>
      <c r="AA73" s="31">
        <f>VLOOKUP(C73,'[2]TDA HT &amp; LT'!$B$5:$R$48,16,0)</f>
        <v>0</v>
      </c>
      <c r="AB73" s="34">
        <f>VLOOKUP(C73,'[2]TDA HT &amp; LT'!$B$5:$R$48,17,0)</f>
        <v>0</v>
      </c>
      <c r="AC73" s="35">
        <f t="shared" si="2"/>
        <v>15816278.579999996</v>
      </c>
      <c r="AD73" s="31">
        <f t="shared" si="2"/>
        <v>0</v>
      </c>
      <c r="AE73" s="31">
        <f t="shared" si="2"/>
        <v>1415297.9899000004</v>
      </c>
      <c r="AF73" s="31">
        <f t="shared" si="2"/>
        <v>1415297.9899000004</v>
      </c>
      <c r="AG73" s="31"/>
      <c r="AH73" s="31">
        <v>194578</v>
      </c>
      <c r="AI73" s="31"/>
      <c r="AJ73" s="31">
        <v>4866</v>
      </c>
      <c r="AK73" s="31">
        <v>4866</v>
      </c>
    </row>
    <row r="74" spans="1:37" x14ac:dyDescent="0.25">
      <c r="A74" t="s">
        <v>96</v>
      </c>
      <c r="B74" s="29">
        <f>VLOOKUP(C74,'[1]FINAL CODE FOR CIRCLES'!$B$2:$C$81,2,0)</f>
        <v>2407</v>
      </c>
      <c r="C74" s="30">
        <v>820</v>
      </c>
      <c r="D74" s="31"/>
      <c r="E74" s="31"/>
      <c r="F74" s="31"/>
      <c r="G74" s="32"/>
      <c r="H74" s="33"/>
      <c r="I74" s="31"/>
      <c r="J74" s="31"/>
      <c r="K74" s="31"/>
      <c r="L74" s="34"/>
      <c r="M74" s="35">
        <v>0</v>
      </c>
      <c r="N74" s="31">
        <v>0</v>
      </c>
      <c r="O74" s="31">
        <v>0</v>
      </c>
      <c r="P74" s="32">
        <v>0</v>
      </c>
      <c r="Q74" s="33">
        <v>0</v>
      </c>
      <c r="R74" s="31">
        <v>0</v>
      </c>
      <c r="S74" s="31">
        <v>0</v>
      </c>
      <c r="T74" s="34">
        <v>0</v>
      </c>
      <c r="U74" s="35">
        <v>0</v>
      </c>
      <c r="V74" s="31">
        <v>0</v>
      </c>
      <c r="W74" s="31">
        <v>0</v>
      </c>
      <c r="X74" s="32">
        <v>0</v>
      </c>
      <c r="Y74" s="33">
        <v>0</v>
      </c>
      <c r="Z74" s="31">
        <v>0</v>
      </c>
      <c r="AA74" s="31">
        <v>0</v>
      </c>
      <c r="AB74" s="34">
        <v>0</v>
      </c>
      <c r="AC74" s="35">
        <f t="shared" si="2"/>
        <v>0</v>
      </c>
      <c r="AD74" s="31">
        <f t="shared" si="2"/>
        <v>0</v>
      </c>
      <c r="AE74" s="31">
        <f t="shared" si="2"/>
        <v>0</v>
      </c>
      <c r="AF74" s="31">
        <f t="shared" si="2"/>
        <v>0</v>
      </c>
      <c r="AG74" s="31"/>
      <c r="AH74" s="31">
        <v>298376</v>
      </c>
      <c r="AI74" s="31"/>
      <c r="AJ74" s="31">
        <v>7459.4</v>
      </c>
      <c r="AK74" s="31">
        <v>7459.4</v>
      </c>
    </row>
    <row r="75" spans="1:37" x14ac:dyDescent="0.25">
      <c r="A75" s="28" t="s">
        <v>97</v>
      </c>
      <c r="B75" s="29">
        <f>VLOOKUP(C75,'[1]FINAL CODE FOR CIRCLES'!$B$2:$C$81,2,0)</f>
        <v>2239</v>
      </c>
      <c r="C75" s="30">
        <v>412</v>
      </c>
      <c r="D75" s="31">
        <v>20712411.079999998</v>
      </c>
      <c r="E75" s="31">
        <v>70375</v>
      </c>
      <c r="F75" s="31">
        <v>1828929.14</v>
      </c>
      <c r="G75" s="32">
        <v>1828929.14</v>
      </c>
      <c r="H75" s="33"/>
      <c r="I75" s="31"/>
      <c r="J75" s="31"/>
      <c r="K75" s="31"/>
      <c r="L75" s="34"/>
      <c r="M75" s="35">
        <f>VLOOKUP(C75,'[2]TDA HT &amp; LT'!$B$5:$R$48,2,0)</f>
        <v>30199096.869999997</v>
      </c>
      <c r="N75" s="31">
        <f>VLOOKUP(C75,'[2]TDA HT &amp; LT'!$B$5:$R$48,3,0)</f>
        <v>0</v>
      </c>
      <c r="O75" s="31">
        <f>VLOOKUP(C75,'[2]TDA HT &amp; LT'!$B$5:$R$48,4,0)</f>
        <v>2717451.6099999985</v>
      </c>
      <c r="P75" s="32">
        <f>VLOOKUP(C75,'[2]TDA HT &amp; LT'!$B$5:$R$48,5,0)</f>
        <v>2717451.6099999985</v>
      </c>
      <c r="Q75" s="33">
        <f>VLOOKUP(C75,'[2]TDA HT &amp; LT'!$B$5:$R$48,6,0)</f>
        <v>3700</v>
      </c>
      <c r="R75" s="31">
        <f>VLOOKUP(C75,'[2]TDA HT &amp; LT'!$B$5:$R$48,7,0)</f>
        <v>0</v>
      </c>
      <c r="S75" s="31">
        <f>VLOOKUP(C75,'[2]TDA HT &amp; LT'!$B$5:$R$48,8,0)</f>
        <v>333</v>
      </c>
      <c r="T75" s="34">
        <f>VLOOKUP(C75,'[2]TDA HT &amp; LT'!$B$5:$R$48,9,0)</f>
        <v>333</v>
      </c>
      <c r="U75" s="35">
        <f>VLOOKUP(C75,'[2]TDA HT &amp; LT'!$B$5:$R$48,10,0)</f>
        <v>0</v>
      </c>
      <c r="V75" s="31">
        <f>VLOOKUP(C75,'[2]TDA HT &amp; LT'!$B$5:$R$48,11,0)</f>
        <v>0</v>
      </c>
      <c r="W75" s="31">
        <f>VLOOKUP(C75,'[2]TDA HT &amp; LT'!$B$5:$R$48,12,0)</f>
        <v>0</v>
      </c>
      <c r="X75" s="32">
        <f>VLOOKUP(C75,'[2]TDA HT &amp; LT'!$B$5:$R$48,13,0)</f>
        <v>0</v>
      </c>
      <c r="Y75" s="33">
        <f>VLOOKUP(C75,'[2]TDA HT &amp; LT'!$B$5:$R$48,14,0)</f>
        <v>0</v>
      </c>
      <c r="Z75" s="31">
        <f>VLOOKUP(C75,'[2]TDA HT &amp; LT'!$B$5:$R$48,15,0)</f>
        <v>0</v>
      </c>
      <c r="AA75" s="31">
        <f>VLOOKUP(C75,'[2]TDA HT &amp; LT'!$B$5:$R$48,16,0)</f>
        <v>0</v>
      </c>
      <c r="AB75" s="34">
        <f>VLOOKUP(C75,'[2]TDA HT &amp; LT'!$B$5:$R$48,17,0)</f>
        <v>0</v>
      </c>
      <c r="AC75" s="35">
        <f t="shared" si="2"/>
        <v>50915207.949999996</v>
      </c>
      <c r="AD75" s="31">
        <f t="shared" si="2"/>
        <v>70375</v>
      </c>
      <c r="AE75" s="31">
        <f t="shared" si="2"/>
        <v>4546713.7499999981</v>
      </c>
      <c r="AF75" s="31">
        <f t="shared" si="2"/>
        <v>4546713.7499999981</v>
      </c>
      <c r="AG75" s="31"/>
      <c r="AH75" s="31">
        <v>184450</v>
      </c>
      <c r="AI75" s="31"/>
      <c r="AJ75" s="31">
        <v>4612</v>
      </c>
      <c r="AK75" s="31">
        <v>4612</v>
      </c>
    </row>
    <row r="76" spans="1:37" x14ac:dyDescent="0.25">
      <c r="A76" t="s">
        <v>98</v>
      </c>
      <c r="B76" s="29">
        <f>VLOOKUP(C76,'[1]FINAL CODE FOR CIRCLES'!$B$2:$C$81,2,0)</f>
        <v>2503</v>
      </c>
      <c r="C76" s="30">
        <v>552</v>
      </c>
      <c r="D76" s="31">
        <v>88569</v>
      </c>
      <c r="E76" s="31">
        <v>11973</v>
      </c>
      <c r="F76" s="31">
        <v>1823</v>
      </c>
      <c r="G76" s="32">
        <v>1823</v>
      </c>
      <c r="H76" s="33"/>
      <c r="I76" s="31"/>
      <c r="J76" s="31"/>
      <c r="K76" s="31"/>
      <c r="L76" s="34"/>
      <c r="M76" s="35">
        <v>0</v>
      </c>
      <c r="N76" s="31">
        <v>0</v>
      </c>
      <c r="O76" s="31">
        <v>0</v>
      </c>
      <c r="P76" s="32">
        <v>0</v>
      </c>
      <c r="Q76" s="33">
        <v>0</v>
      </c>
      <c r="R76" s="31">
        <v>0</v>
      </c>
      <c r="S76" s="31">
        <v>0</v>
      </c>
      <c r="T76" s="34">
        <v>0</v>
      </c>
      <c r="U76" s="35">
        <v>0</v>
      </c>
      <c r="V76" s="31">
        <v>0</v>
      </c>
      <c r="W76" s="31">
        <v>0</v>
      </c>
      <c r="X76" s="32">
        <v>0</v>
      </c>
      <c r="Y76" s="33">
        <v>0</v>
      </c>
      <c r="Z76" s="31">
        <v>0</v>
      </c>
      <c r="AA76" s="31">
        <v>0</v>
      </c>
      <c r="AB76" s="34">
        <v>0</v>
      </c>
      <c r="AC76" s="35">
        <f t="shared" si="2"/>
        <v>88569</v>
      </c>
      <c r="AD76" s="31">
        <f t="shared" si="2"/>
        <v>11973</v>
      </c>
      <c r="AE76" s="31">
        <f t="shared" si="2"/>
        <v>1823</v>
      </c>
      <c r="AF76" s="31">
        <f t="shared" si="2"/>
        <v>1823</v>
      </c>
      <c r="AG76" s="31"/>
      <c r="AH76" s="31">
        <v>515916</v>
      </c>
      <c r="AI76" s="31">
        <v>0</v>
      </c>
      <c r="AJ76" s="31">
        <v>12897.575000000001</v>
      </c>
      <c r="AK76" s="31">
        <v>12897.575000000001</v>
      </c>
    </row>
    <row r="77" spans="1:37" x14ac:dyDescent="0.25">
      <c r="A77" s="28" t="s">
        <v>99</v>
      </c>
      <c r="B77" s="29">
        <f>VLOOKUP(C77,'[1]FINAL CODE FOR CIRCLES'!$B$2:$C$81,2,0)</f>
        <v>2242</v>
      </c>
      <c r="C77" s="30">
        <v>416</v>
      </c>
      <c r="D77" s="31">
        <v>1138706</v>
      </c>
      <c r="E77" s="31">
        <v>18782.46</v>
      </c>
      <c r="F77" s="31">
        <v>93092.31</v>
      </c>
      <c r="G77" s="32">
        <v>93092.31</v>
      </c>
      <c r="H77" s="33"/>
      <c r="I77" s="31"/>
      <c r="J77" s="31"/>
      <c r="K77" s="31"/>
      <c r="L77" s="34"/>
      <c r="M77" s="35">
        <f>VLOOKUP(C77,'[2]TDA HT &amp; LT'!$B$5:$R$48,2,0)</f>
        <v>6871855.6800000006</v>
      </c>
      <c r="N77" s="31">
        <f>VLOOKUP(C77,'[2]TDA HT &amp; LT'!$B$5:$R$48,3,0)</f>
        <v>0</v>
      </c>
      <c r="O77" s="31">
        <f>VLOOKUP(C77,'[2]TDA HT &amp; LT'!$B$5:$R$48,4,0)</f>
        <v>618467.92000000004</v>
      </c>
      <c r="P77" s="32">
        <f>VLOOKUP(C77,'[2]TDA HT &amp; LT'!$B$5:$R$48,5,0)</f>
        <v>618467.92000000004</v>
      </c>
      <c r="Q77" s="33">
        <f>VLOOKUP(C77,'[2]TDA HT &amp; LT'!$B$5:$R$48,6,0)</f>
        <v>4075</v>
      </c>
      <c r="R77" s="31">
        <f>VLOOKUP(C77,'[2]TDA HT &amp; LT'!$B$5:$R$48,7,0)</f>
        <v>0</v>
      </c>
      <c r="S77" s="31">
        <f>VLOOKUP(C77,'[2]TDA HT &amp; LT'!$B$5:$R$48,8,0)</f>
        <v>366.75</v>
      </c>
      <c r="T77" s="34">
        <f>VLOOKUP(C77,'[2]TDA HT &amp; LT'!$B$5:$R$48,9,0)</f>
        <v>366.75</v>
      </c>
      <c r="U77" s="35">
        <f>VLOOKUP(C77,'[2]TDA HT &amp; LT'!$B$5:$R$48,10,0)</f>
        <v>630554.37999999989</v>
      </c>
      <c r="V77" s="31">
        <f>VLOOKUP(C77,'[2]TDA HT &amp; LT'!$B$5:$R$48,11,0)</f>
        <v>0</v>
      </c>
      <c r="W77" s="31">
        <f>VLOOKUP(C77,'[2]TDA HT &amp; LT'!$B$5:$R$48,12,0)</f>
        <v>56749.900000000023</v>
      </c>
      <c r="X77" s="32">
        <f>VLOOKUP(C77,'[2]TDA HT &amp; LT'!$B$5:$R$48,13,0)</f>
        <v>56749.900000000023</v>
      </c>
      <c r="Y77" s="33">
        <f>VLOOKUP(C77,'[2]TDA HT &amp; LT'!$B$5:$R$48,14,0)</f>
        <v>0</v>
      </c>
      <c r="Z77" s="31">
        <f>VLOOKUP(C77,'[2]TDA HT &amp; LT'!$B$5:$R$48,15,0)</f>
        <v>0</v>
      </c>
      <c r="AA77" s="31">
        <f>VLOOKUP(C77,'[2]TDA HT &amp; LT'!$B$5:$R$48,16,0)</f>
        <v>0</v>
      </c>
      <c r="AB77" s="34">
        <f>VLOOKUP(C77,'[2]TDA HT &amp; LT'!$B$5:$R$48,17,0)</f>
        <v>0</v>
      </c>
      <c r="AC77" s="35">
        <f t="shared" si="2"/>
        <v>8645191.0600000005</v>
      </c>
      <c r="AD77" s="31">
        <f t="shared" si="2"/>
        <v>18782.46</v>
      </c>
      <c r="AE77" s="31">
        <f t="shared" si="2"/>
        <v>768676.88</v>
      </c>
      <c r="AF77" s="31">
        <f t="shared" si="2"/>
        <v>768676.88</v>
      </c>
      <c r="AG77" s="31"/>
      <c r="AH77" s="31">
        <v>172220</v>
      </c>
      <c r="AI77" s="31"/>
      <c r="AJ77" s="31">
        <v>4305.51</v>
      </c>
      <c r="AK77" s="31">
        <v>4305.51</v>
      </c>
    </row>
    <row r="78" spans="1:37" x14ac:dyDescent="0.25">
      <c r="A78" s="28" t="s">
        <v>100</v>
      </c>
      <c r="B78" s="29">
        <f>VLOOKUP(C78,'[1]FINAL CODE FOR CIRCLES'!$B$2:$C$81,2,0)</f>
        <v>2229</v>
      </c>
      <c r="C78" s="30">
        <v>462</v>
      </c>
      <c r="D78" s="31">
        <v>1835956</v>
      </c>
      <c r="E78" s="31">
        <v>0</v>
      </c>
      <c r="F78" s="31">
        <v>165236.04</v>
      </c>
      <c r="G78" s="32">
        <v>165236.04</v>
      </c>
      <c r="H78" s="33" t="s">
        <v>22</v>
      </c>
      <c r="I78" s="31">
        <v>253157</v>
      </c>
      <c r="J78" s="31">
        <v>25505.279999999999</v>
      </c>
      <c r="K78" s="31">
        <v>10031.490000000002</v>
      </c>
      <c r="L78" s="34">
        <v>10031.490000000002</v>
      </c>
      <c r="M78" s="35">
        <f>VLOOKUP(C78,'[2]TDA HT &amp; LT'!$B$5:$R$48,2,0)</f>
        <v>76444758.999999985</v>
      </c>
      <c r="N78" s="31">
        <f>VLOOKUP(C78,'[2]TDA HT &amp; LT'!$B$5:$R$48,3,0)</f>
        <v>0</v>
      </c>
      <c r="O78" s="31">
        <f>VLOOKUP(C78,'[2]TDA HT &amp; LT'!$B$5:$R$48,4,0)</f>
        <v>6880029.4600000018</v>
      </c>
      <c r="P78" s="32">
        <f>VLOOKUP(C78,'[2]TDA HT &amp; LT'!$B$5:$R$48,5,0)</f>
        <v>6880029.4600000018</v>
      </c>
      <c r="Q78" s="33">
        <f>VLOOKUP(C78,'[2]TDA HT &amp; LT'!$B$5:$R$48,6,0)</f>
        <v>1675</v>
      </c>
      <c r="R78" s="31">
        <f>VLOOKUP(C78,'[2]TDA HT &amp; LT'!$B$5:$R$48,7,0)</f>
        <v>0</v>
      </c>
      <c r="S78" s="31">
        <f>VLOOKUP(C78,'[2]TDA HT &amp; LT'!$B$5:$R$48,8,0)</f>
        <v>150.75</v>
      </c>
      <c r="T78" s="34">
        <f>VLOOKUP(C78,'[2]TDA HT &amp; LT'!$B$5:$R$48,9,0)</f>
        <v>150.75</v>
      </c>
      <c r="U78" s="35">
        <f>VLOOKUP(C78,'[2]TDA HT &amp; LT'!$B$5:$R$48,10,0)</f>
        <v>0</v>
      </c>
      <c r="V78" s="31">
        <f>VLOOKUP(C78,'[2]TDA HT &amp; LT'!$B$5:$R$48,11,0)</f>
        <v>0</v>
      </c>
      <c r="W78" s="31">
        <f>VLOOKUP(C78,'[2]TDA HT &amp; LT'!$B$5:$R$48,12,0)</f>
        <v>0</v>
      </c>
      <c r="X78" s="32">
        <f>VLOOKUP(C78,'[2]TDA HT &amp; LT'!$B$5:$R$48,13,0)</f>
        <v>0</v>
      </c>
      <c r="Y78" s="33">
        <f>VLOOKUP(C78,'[2]TDA HT &amp; LT'!$B$5:$R$48,14,0)</f>
        <v>0</v>
      </c>
      <c r="Z78" s="31">
        <f>VLOOKUP(C78,'[2]TDA HT &amp; LT'!$B$5:$R$48,15,0)</f>
        <v>0</v>
      </c>
      <c r="AA78" s="31">
        <f>VLOOKUP(C78,'[2]TDA HT &amp; LT'!$B$5:$R$48,16,0)</f>
        <v>0</v>
      </c>
      <c r="AB78" s="34">
        <f>VLOOKUP(C78,'[2]TDA HT &amp; LT'!$B$5:$R$48,17,0)</f>
        <v>0</v>
      </c>
      <c r="AC78" s="35">
        <f t="shared" si="2"/>
        <v>78535546.999999985</v>
      </c>
      <c r="AD78" s="31">
        <f t="shared" si="2"/>
        <v>25505.279999999999</v>
      </c>
      <c r="AE78" s="31">
        <f t="shared" si="2"/>
        <v>7055447.7400000021</v>
      </c>
      <c r="AF78" s="31">
        <f t="shared" si="2"/>
        <v>7055447.7400000021</v>
      </c>
      <c r="AG78" s="31"/>
      <c r="AH78" s="31">
        <v>234117</v>
      </c>
      <c r="AI78" s="31"/>
      <c r="AJ78" s="31">
        <v>5852.9250000000002</v>
      </c>
      <c r="AK78" s="31">
        <v>5852.9250000000002</v>
      </c>
    </row>
    <row r="79" spans="1:37" x14ac:dyDescent="0.25">
      <c r="A79" s="28" t="s">
        <v>101</v>
      </c>
      <c r="B79" s="29">
        <v>2601</v>
      </c>
      <c r="C79" s="30">
        <v>510</v>
      </c>
      <c r="D79" s="31">
        <v>8388107</v>
      </c>
      <c r="E79" s="31">
        <v>0</v>
      </c>
      <c r="F79" s="31">
        <v>754929.63000000012</v>
      </c>
      <c r="G79" s="32">
        <v>754929.63000000012</v>
      </c>
      <c r="H79" s="33"/>
      <c r="I79" s="31"/>
      <c r="J79" s="31"/>
      <c r="K79" s="31"/>
      <c r="L79" s="34"/>
      <c r="M79" s="35">
        <v>0</v>
      </c>
      <c r="N79" s="31">
        <v>0</v>
      </c>
      <c r="O79" s="31">
        <v>0</v>
      </c>
      <c r="P79" s="32">
        <v>0</v>
      </c>
      <c r="Q79" s="33">
        <v>0</v>
      </c>
      <c r="R79" s="31">
        <v>0</v>
      </c>
      <c r="S79" s="31">
        <v>0</v>
      </c>
      <c r="T79" s="34">
        <v>0</v>
      </c>
      <c r="U79" s="35">
        <v>0</v>
      </c>
      <c r="V79" s="31">
        <v>0</v>
      </c>
      <c r="W79" s="31">
        <v>0</v>
      </c>
      <c r="X79" s="32">
        <v>0</v>
      </c>
      <c r="Y79" s="33">
        <v>0</v>
      </c>
      <c r="Z79" s="31">
        <v>0</v>
      </c>
      <c r="AA79" s="31">
        <v>0</v>
      </c>
      <c r="AB79" s="34">
        <v>0</v>
      </c>
      <c r="AC79" s="35">
        <f t="shared" si="2"/>
        <v>8388107</v>
      </c>
      <c r="AD79" s="31">
        <f t="shared" si="2"/>
        <v>0</v>
      </c>
      <c r="AE79" s="31">
        <f t="shared" si="2"/>
        <v>754929.63000000012</v>
      </c>
      <c r="AF79" s="31">
        <f t="shared" si="2"/>
        <v>754929.63000000012</v>
      </c>
      <c r="AG79" s="31"/>
      <c r="AH79" s="31">
        <v>258757.14285714284</v>
      </c>
      <c r="AI79" s="31">
        <v>0</v>
      </c>
      <c r="AJ79" s="31">
        <v>6468.9285714285716</v>
      </c>
      <c r="AK79" s="31">
        <v>6468.9285714285716</v>
      </c>
    </row>
    <row r="80" spans="1:37" x14ac:dyDescent="0.25">
      <c r="A80" s="28" t="s">
        <v>102</v>
      </c>
      <c r="B80" s="29">
        <v>2602</v>
      </c>
      <c r="C80" s="30">
        <v>530</v>
      </c>
      <c r="D80" s="31">
        <v>1049160</v>
      </c>
      <c r="E80" s="31">
        <v>42406.2</v>
      </c>
      <c r="F80" s="31">
        <v>73221.299999999988</v>
      </c>
      <c r="G80" s="32">
        <v>73221.299999999988</v>
      </c>
      <c r="H80" s="33"/>
      <c r="I80" s="31"/>
      <c r="J80" s="31"/>
      <c r="K80" s="31"/>
      <c r="L80" s="34"/>
      <c r="M80" s="35">
        <v>0</v>
      </c>
      <c r="N80" s="31">
        <v>0</v>
      </c>
      <c r="O80" s="31">
        <v>0</v>
      </c>
      <c r="P80" s="32">
        <v>0</v>
      </c>
      <c r="Q80" s="33">
        <v>0</v>
      </c>
      <c r="R80" s="31">
        <v>0</v>
      </c>
      <c r="S80" s="31">
        <v>0</v>
      </c>
      <c r="T80" s="34">
        <v>0</v>
      </c>
      <c r="U80" s="35">
        <v>0</v>
      </c>
      <c r="V80" s="31">
        <v>0</v>
      </c>
      <c r="W80" s="31">
        <v>0</v>
      </c>
      <c r="X80" s="32">
        <v>0</v>
      </c>
      <c r="Y80" s="33">
        <v>0</v>
      </c>
      <c r="Z80" s="31">
        <v>0</v>
      </c>
      <c r="AA80" s="31">
        <v>0</v>
      </c>
      <c r="AB80" s="34">
        <v>0</v>
      </c>
      <c r="AC80" s="35">
        <f t="shared" si="2"/>
        <v>1049160</v>
      </c>
      <c r="AD80" s="31">
        <f t="shared" si="2"/>
        <v>42406.2</v>
      </c>
      <c r="AE80" s="31">
        <f t="shared" si="2"/>
        <v>73221.299999999988</v>
      </c>
      <c r="AF80" s="31">
        <f t="shared" si="2"/>
        <v>73221.299999999988</v>
      </c>
      <c r="AG80" s="31"/>
      <c r="AH80" s="31"/>
      <c r="AI80" s="31"/>
      <c r="AJ80" s="31"/>
      <c r="AK80" s="31"/>
    </row>
    <row r="81" spans="1:37" s="41" customFormat="1" x14ac:dyDescent="0.25">
      <c r="A81" t="s">
        <v>103</v>
      </c>
      <c r="B81" s="29">
        <f>VLOOKUP(C81,'[1]FINAL CODE FOR CIRCLES'!$B$2:$C$81,2,0)</f>
        <v>2206</v>
      </c>
      <c r="C81" s="30">
        <v>404</v>
      </c>
      <c r="D81" s="31"/>
      <c r="E81" s="31"/>
      <c r="F81" s="31"/>
      <c r="G81" s="32"/>
      <c r="H81" s="33"/>
      <c r="I81" s="31"/>
      <c r="J81" s="31"/>
      <c r="K81" s="31"/>
      <c r="L81" s="34"/>
      <c r="M81" s="35">
        <v>0</v>
      </c>
      <c r="N81" s="31">
        <v>0</v>
      </c>
      <c r="O81" s="31">
        <v>0</v>
      </c>
      <c r="P81" s="32">
        <v>0</v>
      </c>
      <c r="Q81" s="33">
        <v>198171290.99000001</v>
      </c>
      <c r="R81" s="31"/>
      <c r="S81" s="31">
        <v>17835416.189100001</v>
      </c>
      <c r="T81" s="34">
        <v>17835416.189100001</v>
      </c>
      <c r="U81" s="35">
        <v>0</v>
      </c>
      <c r="V81" s="31">
        <v>0</v>
      </c>
      <c r="W81" s="31">
        <v>0</v>
      </c>
      <c r="X81" s="32">
        <v>0</v>
      </c>
      <c r="Y81" s="33">
        <v>0</v>
      </c>
      <c r="Z81" s="31">
        <v>0</v>
      </c>
      <c r="AA81" s="31">
        <v>0</v>
      </c>
      <c r="AB81" s="34">
        <v>0</v>
      </c>
      <c r="AC81" s="35">
        <f t="shared" si="2"/>
        <v>198171290.99000001</v>
      </c>
      <c r="AD81" s="31">
        <f t="shared" si="2"/>
        <v>0</v>
      </c>
      <c r="AE81" s="31">
        <f t="shared" si="2"/>
        <v>17835416.189100001</v>
      </c>
      <c r="AF81" s="31">
        <f t="shared" si="2"/>
        <v>17835416.189100001</v>
      </c>
      <c r="AG81" s="31"/>
      <c r="AH81" s="31"/>
      <c r="AI81" s="31"/>
      <c r="AJ81" s="31"/>
      <c r="AK81" s="31"/>
    </row>
    <row r="82" spans="1:37" ht="15.75" thickBot="1" x14ac:dyDescent="0.3">
      <c r="A82" s="28"/>
      <c r="B82" s="28"/>
      <c r="C82" s="31"/>
      <c r="D82" s="42"/>
      <c r="E82" s="42"/>
      <c r="F82" s="42"/>
      <c r="G82" s="43"/>
      <c r="H82" s="33"/>
      <c r="I82" s="31"/>
      <c r="J82" s="31"/>
      <c r="K82" s="31"/>
      <c r="L82" s="34"/>
      <c r="M82" s="35">
        <v>0</v>
      </c>
      <c r="N82" s="31">
        <v>0</v>
      </c>
      <c r="O82" s="31">
        <v>0</v>
      </c>
      <c r="P82" s="32">
        <v>0</v>
      </c>
      <c r="Q82" s="33">
        <v>0</v>
      </c>
      <c r="R82" s="31">
        <v>0</v>
      </c>
      <c r="S82" s="31">
        <v>0</v>
      </c>
      <c r="T82" s="34">
        <v>0</v>
      </c>
      <c r="U82" s="35">
        <v>0</v>
      </c>
      <c r="V82" s="31">
        <v>0</v>
      </c>
      <c r="W82" s="31">
        <v>0</v>
      </c>
      <c r="X82" s="32">
        <v>0</v>
      </c>
      <c r="Y82" s="33">
        <v>0</v>
      </c>
      <c r="Z82" s="31">
        <v>0</v>
      </c>
      <c r="AA82" s="31">
        <v>0</v>
      </c>
      <c r="AB82" s="34">
        <v>0</v>
      </c>
      <c r="AC82" s="35">
        <f t="shared" si="2"/>
        <v>0</v>
      </c>
      <c r="AD82" s="31">
        <f t="shared" si="2"/>
        <v>0</v>
      </c>
      <c r="AE82" s="31">
        <f t="shared" si="2"/>
        <v>0</v>
      </c>
      <c r="AF82" s="31">
        <f t="shared" si="2"/>
        <v>0</v>
      </c>
      <c r="AG82" s="31"/>
      <c r="AH82" s="31"/>
      <c r="AI82" s="31"/>
      <c r="AJ82" s="31"/>
      <c r="AK82" s="31"/>
    </row>
    <row r="83" spans="1:37" ht="15.75" thickBot="1" x14ac:dyDescent="0.3">
      <c r="A83" s="44" t="s">
        <v>104</v>
      </c>
      <c r="C83" s="31"/>
      <c r="D83" s="45">
        <f t="shared" ref="D83:G83" si="3">SUM(D5:D82)</f>
        <v>280198023.70999998</v>
      </c>
      <c r="E83" s="45">
        <f t="shared" si="3"/>
        <v>4077572.34</v>
      </c>
      <c r="F83" s="45">
        <f t="shared" si="3"/>
        <v>15379457.778499998</v>
      </c>
      <c r="G83" s="46">
        <f t="shared" si="3"/>
        <v>15379458.228499997</v>
      </c>
      <c r="H83" s="47"/>
      <c r="I83" s="45">
        <f>SUM(I5:I82)</f>
        <v>9221316</v>
      </c>
      <c r="J83" s="45">
        <f t="shared" ref="J83:L83" si="4">SUM(J5:J82)</f>
        <v>818207.38</v>
      </c>
      <c r="K83" s="45">
        <f t="shared" si="4"/>
        <v>420665.52000000019</v>
      </c>
      <c r="L83" s="48">
        <f t="shared" si="4"/>
        <v>420665.52000000019</v>
      </c>
      <c r="M83" s="49">
        <f>SUM(M9:M78)</f>
        <v>1204049638.1400001</v>
      </c>
      <c r="N83" s="45">
        <f>SUM(N9:N78)</f>
        <v>180834.90000000002</v>
      </c>
      <c r="O83" s="45">
        <f>SUM(O9:O78)</f>
        <v>106068873.35000001</v>
      </c>
      <c r="P83" s="46">
        <f>SUM(P9:P78)</f>
        <v>106068873.35000001</v>
      </c>
      <c r="Q83" s="47">
        <f>SUM(Q5:Q81)</f>
        <v>198432008.98000002</v>
      </c>
      <c r="R83" s="45">
        <f>SUM(R5:R81)</f>
        <v>0</v>
      </c>
      <c r="S83" s="45">
        <f>SUM(S5:S81)</f>
        <v>17858880.808200002</v>
      </c>
      <c r="T83" s="48">
        <f>SUM(T5:T81)</f>
        <v>17858880.808200002</v>
      </c>
      <c r="U83" s="49">
        <f t="shared" ref="U83:AB83" si="5">SUM(U9:U78)</f>
        <v>2783576.3088888219</v>
      </c>
      <c r="V83" s="45">
        <f t="shared" si="5"/>
        <v>49571.460000000006</v>
      </c>
      <c r="W83" s="45">
        <f t="shared" si="5"/>
        <v>226097.8845000001</v>
      </c>
      <c r="X83" s="46">
        <f t="shared" si="5"/>
        <v>226097.8845000001</v>
      </c>
      <c r="Y83" s="47">
        <f t="shared" si="5"/>
        <v>0</v>
      </c>
      <c r="Z83" s="45">
        <f t="shared" si="5"/>
        <v>0</v>
      </c>
      <c r="AA83" s="45">
        <f t="shared" si="5"/>
        <v>51.750000000232831</v>
      </c>
      <c r="AB83" s="48">
        <f t="shared" si="5"/>
        <v>51.750000000232831</v>
      </c>
      <c r="AC83" s="35">
        <f>SUM(AC5:AC82)</f>
        <v>1694684563.1388891</v>
      </c>
      <c r="AD83" s="31">
        <f>SUM(AD5:AD82)</f>
        <v>5126186.08</v>
      </c>
      <c r="AE83" s="31">
        <f>SUM(AE5:AE82)</f>
        <v>139954027.09120002</v>
      </c>
      <c r="AF83" s="31">
        <f>SUM(AF5:AF82)</f>
        <v>139954027.54120001</v>
      </c>
      <c r="AG83" s="31"/>
      <c r="AH83" s="31">
        <f t="shared" ref="AH83:AK83" si="6">SUM(AH5:AH82)</f>
        <v>67899509.614285722</v>
      </c>
      <c r="AI83" s="31">
        <f t="shared" si="6"/>
        <v>0</v>
      </c>
      <c r="AJ83" s="31">
        <f t="shared" si="6"/>
        <v>1697486.6908571431</v>
      </c>
      <c r="AK83" s="31">
        <f t="shared" si="6"/>
        <v>1697486.688857143</v>
      </c>
    </row>
    <row r="84" spans="1:37" ht="15.75" thickBot="1" x14ac:dyDescent="0.3">
      <c r="A84" s="7"/>
      <c r="C84" s="31"/>
      <c r="D84" s="31"/>
      <c r="E84" s="31"/>
      <c r="F84" s="31"/>
      <c r="G84" s="32"/>
      <c r="H84" s="33"/>
      <c r="I84" s="31"/>
      <c r="J84" s="31"/>
      <c r="K84" s="31"/>
      <c r="L84" s="34"/>
      <c r="M84" s="35"/>
      <c r="N84" s="31"/>
      <c r="O84" s="31"/>
      <c r="P84" s="32"/>
      <c r="Q84" s="33"/>
      <c r="R84" s="31"/>
      <c r="S84" s="31"/>
      <c r="T84" s="34"/>
      <c r="U84" s="35"/>
      <c r="V84" s="31"/>
      <c r="W84" s="31"/>
      <c r="X84" s="32"/>
      <c r="Y84" s="33"/>
      <c r="Z84" s="31"/>
      <c r="AA84" s="31"/>
      <c r="AB84" s="34"/>
      <c r="AC84" s="35"/>
      <c r="AD84" s="31"/>
      <c r="AE84" s="31"/>
      <c r="AF84" s="31"/>
      <c r="AG84" s="31"/>
      <c r="AH84" s="31"/>
      <c r="AI84" s="31"/>
      <c r="AJ84" s="31"/>
      <c r="AK84" s="31"/>
    </row>
    <row r="85" spans="1:37" ht="15.75" thickBot="1" x14ac:dyDescent="0.3">
      <c r="A85" s="44" t="s">
        <v>105</v>
      </c>
      <c r="C85" s="31"/>
      <c r="D85" s="31">
        <f>SUM(D5:D80)</f>
        <v>280198023.70999998</v>
      </c>
      <c r="E85" s="31">
        <f>SUM(E5:E80)</f>
        <v>4077572.34</v>
      </c>
      <c r="F85" s="31">
        <f>SUM(F5:F80)</f>
        <v>15379457.778499998</v>
      </c>
      <c r="G85" s="32">
        <f>SUM(G5:G80)</f>
        <v>15379458.228499997</v>
      </c>
      <c r="H85" s="33"/>
      <c r="I85" s="31">
        <v>9221316</v>
      </c>
      <c r="J85" s="31">
        <v>818207.38</v>
      </c>
      <c r="K85" s="31">
        <v>420665.52000000019</v>
      </c>
      <c r="L85" s="34">
        <v>420665.52000000019</v>
      </c>
      <c r="M85" s="35">
        <v>1204049638.1399999</v>
      </c>
      <c r="N85" s="31">
        <v>180834.9</v>
      </c>
      <c r="O85" s="31">
        <v>106068873.3500001</v>
      </c>
      <c r="P85" s="32">
        <v>106068873.3500001</v>
      </c>
      <c r="Q85" s="33">
        <v>198432008.98000002</v>
      </c>
      <c r="R85" s="31"/>
      <c r="S85" s="31">
        <v>17858880.808200002</v>
      </c>
      <c r="T85" s="34">
        <v>17858880.808200002</v>
      </c>
      <c r="U85" s="35">
        <v>2783576.3088888219</v>
      </c>
      <c r="V85" s="31">
        <v>49571.460000000006</v>
      </c>
      <c r="W85" s="31">
        <v>226097.8845000001</v>
      </c>
      <c r="X85" s="32">
        <v>226097.8845000001</v>
      </c>
      <c r="Y85" s="33">
        <v>0</v>
      </c>
      <c r="Z85" s="31">
        <v>0</v>
      </c>
      <c r="AA85" s="31">
        <v>51.750000000232831</v>
      </c>
      <c r="AB85" s="34">
        <v>51.750000000232831</v>
      </c>
      <c r="AC85" s="35">
        <f>D85+I85+M85+Q85+U85+Y85</f>
        <v>1694684563.1388888</v>
      </c>
      <c r="AD85" s="31">
        <v>5125943.08</v>
      </c>
      <c r="AE85" s="31">
        <v>139953886</v>
      </c>
      <c r="AF85" s="31">
        <v>139953886</v>
      </c>
      <c r="AG85" s="31"/>
      <c r="AH85" s="31">
        <v>67523524</v>
      </c>
      <c r="AI85" s="31"/>
      <c r="AJ85" s="31">
        <v>1697486</v>
      </c>
      <c r="AK85" s="31">
        <v>1697486</v>
      </c>
    </row>
    <row r="86" spans="1:37" x14ac:dyDescent="0.25">
      <c r="A86" s="7"/>
      <c r="C86" s="50"/>
      <c r="D86" s="50"/>
      <c r="E86" s="50"/>
      <c r="F86" s="50"/>
      <c r="G86" s="51"/>
      <c r="H86" s="52"/>
      <c r="I86" s="50"/>
      <c r="J86" s="50"/>
      <c r="K86" s="50"/>
      <c r="L86" s="53"/>
      <c r="M86" s="54"/>
      <c r="N86" s="50"/>
      <c r="O86" s="50"/>
      <c r="P86" s="51"/>
      <c r="Q86" s="52"/>
      <c r="R86" s="50"/>
      <c r="S86" s="50"/>
      <c r="T86" s="53"/>
      <c r="U86" s="54">
        <v>84349022.5</v>
      </c>
      <c r="V86" s="50"/>
      <c r="W86" s="50"/>
      <c r="X86" s="51"/>
      <c r="Y86" s="52"/>
      <c r="Z86" s="50"/>
      <c r="AA86" s="50"/>
      <c r="AB86" s="53"/>
      <c r="AC86" s="54"/>
      <c r="AD86" s="50"/>
      <c r="AE86" s="50"/>
      <c r="AF86" s="50"/>
      <c r="AG86" s="50"/>
      <c r="AH86" s="50"/>
      <c r="AI86" s="50"/>
      <c r="AJ86" s="50"/>
      <c r="AK86" s="50"/>
    </row>
    <row r="87" spans="1:37" ht="15.75" thickBot="1" x14ac:dyDescent="0.3">
      <c r="A87" s="31" t="s">
        <v>106</v>
      </c>
      <c r="B87" s="31"/>
      <c r="C87" s="31"/>
      <c r="D87" s="31">
        <f t="shared" ref="D87:G87" si="7">D83-D85</f>
        <v>0</v>
      </c>
      <c r="E87" s="31">
        <f t="shared" si="7"/>
        <v>0</v>
      </c>
      <c r="F87" s="31">
        <f t="shared" si="7"/>
        <v>0</v>
      </c>
      <c r="G87" s="32">
        <f t="shared" si="7"/>
        <v>0</v>
      </c>
      <c r="H87" s="55"/>
      <c r="I87" s="56">
        <f>I83-I85</f>
        <v>0</v>
      </c>
      <c r="J87" s="56">
        <f t="shared" ref="J87:AB87" si="8">J83-J85</f>
        <v>0</v>
      </c>
      <c r="K87" s="56">
        <f t="shared" si="8"/>
        <v>0</v>
      </c>
      <c r="L87" s="57">
        <f t="shared" si="8"/>
        <v>0</v>
      </c>
      <c r="M87" s="35">
        <f t="shared" si="8"/>
        <v>0</v>
      </c>
      <c r="N87" s="31">
        <f t="shared" si="8"/>
        <v>0</v>
      </c>
      <c r="O87" s="31">
        <f t="shared" si="8"/>
        <v>0</v>
      </c>
      <c r="P87" s="32">
        <f t="shared" si="8"/>
        <v>0</v>
      </c>
      <c r="Q87" s="55">
        <f t="shared" si="8"/>
        <v>0</v>
      </c>
      <c r="R87" s="56">
        <f t="shared" si="8"/>
        <v>0</v>
      </c>
      <c r="S87" s="56">
        <f t="shared" si="8"/>
        <v>0</v>
      </c>
      <c r="T87" s="57">
        <f t="shared" si="8"/>
        <v>0</v>
      </c>
      <c r="U87" s="35">
        <f t="shared" si="8"/>
        <v>0</v>
      </c>
      <c r="V87" s="31">
        <f t="shared" si="8"/>
        <v>0</v>
      </c>
      <c r="W87" s="31">
        <f t="shared" si="8"/>
        <v>0</v>
      </c>
      <c r="X87" s="32">
        <f t="shared" si="8"/>
        <v>0</v>
      </c>
      <c r="Y87" s="55">
        <f t="shared" si="8"/>
        <v>0</v>
      </c>
      <c r="Z87" s="56">
        <f t="shared" si="8"/>
        <v>0</v>
      </c>
      <c r="AA87" s="56">
        <f t="shared" si="8"/>
        <v>0</v>
      </c>
      <c r="AB87" s="57">
        <f t="shared" si="8"/>
        <v>0</v>
      </c>
      <c r="AC87" s="35">
        <f>AC83-AC85</f>
        <v>0</v>
      </c>
      <c r="AD87" s="31">
        <f>AD83-AD85</f>
        <v>243</v>
      </c>
      <c r="AE87" s="31">
        <f>AE83-AE85</f>
        <v>141.09120002388954</v>
      </c>
      <c r="AF87" s="31">
        <f>AF83-AF85</f>
        <v>141.54120001196861</v>
      </c>
      <c r="AG87" s="31"/>
      <c r="AH87" s="31">
        <f t="shared" ref="AH87:AK87" si="9">AH83-AH85</f>
        <v>375985.61428572237</v>
      </c>
      <c r="AI87" s="31">
        <f t="shared" si="9"/>
        <v>0</v>
      </c>
      <c r="AJ87" s="39">
        <f t="shared" si="9"/>
        <v>0.69085714314132929</v>
      </c>
      <c r="AK87" s="39">
        <f t="shared" si="9"/>
        <v>0.68885714304633439</v>
      </c>
    </row>
    <row r="88" spans="1:37" x14ac:dyDescent="0.25">
      <c r="Q88" s="23" t="s">
        <v>107</v>
      </c>
      <c r="R88" s="23"/>
      <c r="S88" s="23"/>
      <c r="T88" s="23"/>
      <c r="U88" s="23"/>
    </row>
    <row r="89" spans="1:37" x14ac:dyDescent="0.25">
      <c r="M89">
        <v>1204049638.1399999</v>
      </c>
      <c r="N89">
        <v>180834.9</v>
      </c>
      <c r="O89">
        <v>106068873.3500001</v>
      </c>
      <c r="P89">
        <v>106068873.3500001</v>
      </c>
    </row>
    <row r="90" spans="1:37" x14ac:dyDescent="0.25">
      <c r="M90">
        <f>+M89-M85</f>
        <v>0</v>
      </c>
      <c r="N90">
        <f t="shared" ref="N90:P90" si="10">+N89-N85</f>
        <v>0</v>
      </c>
      <c r="O90">
        <f t="shared" si="10"/>
        <v>0</v>
      </c>
      <c r="P90">
        <f t="shared" si="10"/>
        <v>0</v>
      </c>
      <c r="AB90" s="23"/>
      <c r="AC90" s="58"/>
      <c r="AF90" s="58"/>
      <c r="AG90" s="23"/>
    </row>
    <row r="91" spans="1:37" x14ac:dyDescent="0.25">
      <c r="C91" s="59"/>
      <c r="D91" s="59"/>
      <c r="E91" s="59"/>
      <c r="F91" s="59"/>
      <c r="AB91" s="23"/>
      <c r="AC91" s="23"/>
      <c r="AD91" s="23"/>
      <c r="AE91" s="23"/>
      <c r="AF91" s="23"/>
    </row>
    <row r="92" spans="1:37" x14ac:dyDescent="0.25">
      <c r="D92" s="60"/>
      <c r="AB92" s="23"/>
      <c r="AC92" s="23"/>
      <c r="AD92" s="23"/>
      <c r="AE92" s="23"/>
      <c r="AF92" s="23"/>
    </row>
    <row r="93" spans="1:37" x14ac:dyDescent="0.25">
      <c r="AC93" s="23"/>
    </row>
    <row r="94" spans="1:37" x14ac:dyDescent="0.25">
      <c r="AC94" s="23"/>
    </row>
    <row r="95" spans="1:37" x14ac:dyDescent="0.25">
      <c r="D95" s="60"/>
      <c r="E95" s="60"/>
      <c r="F95" s="60"/>
      <c r="G95" s="60"/>
    </row>
    <row r="97" spans="1:7" x14ac:dyDescent="0.25">
      <c r="D97" s="60"/>
      <c r="E97" s="60"/>
      <c r="F97" s="60"/>
      <c r="G97" s="60"/>
    </row>
    <row r="99" spans="1:7" x14ac:dyDescent="0.25">
      <c r="D99" s="60"/>
      <c r="E99" s="60"/>
      <c r="F99" s="60"/>
      <c r="G99" s="60"/>
    </row>
    <row r="106" spans="1:7" x14ac:dyDescent="0.25">
      <c r="A106" s="28"/>
      <c r="B106" s="28"/>
      <c r="C106" s="28"/>
    </row>
    <row r="107" spans="1:7" x14ac:dyDescent="0.25">
      <c r="A107" s="28"/>
      <c r="B107" s="28"/>
      <c r="C107" s="28"/>
    </row>
  </sheetData>
  <sheetProtection selectLockedCells="1" selectUnlockedCells="1"/>
  <autoFilter ref="A4:AB83" xr:uid="{00000000-0009-0000-0000-000000000000}"/>
  <mergeCells count="10">
    <mergeCell ref="AD1:AF1"/>
    <mergeCell ref="AI1:AK1"/>
    <mergeCell ref="C3:G3"/>
    <mergeCell ref="H3:L3"/>
    <mergeCell ref="M3:P3"/>
    <mergeCell ref="Q3:T3"/>
    <mergeCell ref="U3:X3"/>
    <mergeCell ref="Y3:AB3"/>
    <mergeCell ref="AC3:AF3"/>
    <mergeCell ref="AH3:A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2022 TDA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2022-10-19T07:09:57Z</dcterms:created>
  <dcterms:modified xsi:type="dcterms:W3CDTF">2022-10-19T07:10:30Z</dcterms:modified>
</cp:coreProperties>
</file>